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200" windowWidth="19320" windowHeight="8340" tabRatio="942" activeTab="3"/>
  </bookViews>
  <sheets>
    <sheet name="PASŪTĪTĀJA KOPTĀME" sheetId="1" r:id="rId1"/>
    <sheet name="konstruktīvi" sheetId="2" r:id="rId2"/>
    <sheet name="TĀME nr.1-1" sheetId="3" r:id="rId3"/>
    <sheet name="TĀME nr.1-2" sheetId="4" r:id="rId4"/>
    <sheet name="TĀME nr.1-3" sheetId="5" r:id="rId5"/>
    <sheet name="TĀME nr.1-4" sheetId="6" r:id="rId6"/>
    <sheet name="TĀME nr.1-5" sheetId="7" r:id="rId7"/>
    <sheet name="TĀME nr.1-6" sheetId="8" r:id="rId8"/>
    <sheet name="TĀME nr.1-7" sheetId="9" r:id="rId9"/>
  </sheets>
  <definedNames>
    <definedName name="_xlnm.Print_Area" localSheetId="0">'PASŪTĪTĀJA KOPTĀME'!$A$1:$F$29</definedName>
  </definedNames>
  <calcPr fullCalcOnLoad="1" fullPrecision="0" iterate="1" iterateCount="100" iterateDelta="0.01"/>
</workbook>
</file>

<file path=xl/sharedStrings.xml><?xml version="1.0" encoding="utf-8"?>
<sst xmlns="http://schemas.openxmlformats.org/spreadsheetml/2006/main" count="533" uniqueCount="218">
  <si>
    <t>Apstiprinu</t>
  </si>
  <si>
    <t xml:space="preserve">      (pasūtītāja paraksts un tā atšifrējums)</t>
  </si>
  <si>
    <t>_____________gada____._____________</t>
  </si>
  <si>
    <t xml:space="preserve"> PASŪTĪTĀJA BŪVNIECĪBAS KOPTĀME</t>
  </si>
  <si>
    <t>Nr. p.k.</t>
  </si>
  <si>
    <t>Objekta nosaukums</t>
  </si>
  <si>
    <t>KOPĀ:</t>
  </si>
  <si>
    <t>PVN (21%):</t>
  </si>
  <si>
    <t>PAVISAM BŪVNIECĪBAS IZMAKSAS:</t>
  </si>
  <si>
    <t>(paraksts un tā atšifrējums, datums)</t>
  </si>
  <si>
    <t>kopā:</t>
  </si>
  <si>
    <t>Kopsavilkuma aprēķins pa darbu vai konstruktīvo elementu veidiem</t>
  </si>
  <si>
    <t>"Energoefektivitātes paaugstināšanas būvdarbi"</t>
  </si>
  <si>
    <t>(Darba veids vai konstruktīvā elementa nosaukums)</t>
  </si>
  <si>
    <t>Būves nosaukums:</t>
  </si>
  <si>
    <t>Objekta nosaukums:</t>
  </si>
  <si>
    <t>Objekta adrese:</t>
  </si>
  <si>
    <t>Par kopējo summu, Ls</t>
  </si>
  <si>
    <t>Kopējā darbietilpība, c/h</t>
  </si>
  <si>
    <t>c/st cena (LVL)</t>
  </si>
  <si>
    <t>kods, tāmes Nr.</t>
  </si>
  <si>
    <t>Darba veida vai konstruktīvā elementa nosaukums</t>
  </si>
  <si>
    <t>Tai skaitā</t>
  </si>
  <si>
    <t>darb-ietilpība (c/h)</t>
  </si>
  <si>
    <t>nr.1-1</t>
  </si>
  <si>
    <t>FASĀDES RENOVĀCIJA, SILTINĀŠANA</t>
  </si>
  <si>
    <t>nr.1-2</t>
  </si>
  <si>
    <t>VECO LOGU un DURVJU NOMAIŅA</t>
  </si>
  <si>
    <t>nr.1-3</t>
  </si>
  <si>
    <t>nr.1-4</t>
  </si>
  <si>
    <t>Transporta izdevumi (t.sk. atkritumu utilizācija) (3%):</t>
  </si>
  <si>
    <t>tiešās izmaksas kopā:</t>
  </si>
  <si>
    <t>DD sociālais nodoklis no darba algas (24.09%):</t>
  </si>
  <si>
    <t>pavisam:</t>
  </si>
  <si>
    <t>Ēkas energoefektivitātes palielināšanas darbiem</t>
  </si>
  <si>
    <t>Darba vai materiālu nosaukums</t>
  </si>
  <si>
    <t>Mērvienība</t>
  </si>
  <si>
    <t>Daudzums</t>
  </si>
  <si>
    <t>Vienības izmaksas</t>
  </si>
  <si>
    <t>Kopējas izmaksas</t>
  </si>
  <si>
    <t>laika norma (c/h)</t>
  </si>
  <si>
    <t>darbietilpība (c/h)</t>
  </si>
  <si>
    <t>k-ts</t>
  </si>
  <si>
    <t>Fasādes virsmu sagatavošana siltināšanai (virsmu gruntēšana, šuvju remonts, virsmu izlīdzināšana)</t>
  </si>
  <si>
    <r>
      <t>m</t>
    </r>
    <r>
      <rPr>
        <vertAlign val="superscript"/>
        <sz val="10"/>
        <rFont val="Times New Roman"/>
        <family val="1"/>
      </rPr>
      <t>2</t>
    </r>
  </si>
  <si>
    <t>litri</t>
  </si>
  <si>
    <t>apmetuma java</t>
  </si>
  <si>
    <t>kg</t>
  </si>
  <si>
    <t>cokola profīls</t>
  </si>
  <si>
    <t>m</t>
  </si>
  <si>
    <t>gab</t>
  </si>
  <si>
    <t>fasādes armēšanas  stiklašķiedras siets</t>
  </si>
  <si>
    <t>līmēšanas un armēšanas java SAKRET BAK, vai analogs</t>
  </si>
  <si>
    <t>Virsmu  dekoratīvais apmetums un apdare ar egalizācijas krāsojumu</t>
  </si>
  <si>
    <t>egalizācijas krāsa - elpojoša, pret laika apstākļiem izturīga  krāsa atbilstoši DIN 18363</t>
  </si>
  <si>
    <t>Logu ailu virsmu apstrāde ar gruntēšanas sastāviem</t>
  </si>
  <si>
    <t>Logailu virsmu apšūšana ar cieto akmens vati</t>
  </si>
  <si>
    <t>Logu ailu siltināto virsmu stiegrošana</t>
  </si>
  <si>
    <t>fasādes armmēšanas  stiklašķiedras siets</t>
  </si>
  <si>
    <t>stūris ēku siltināšanai (PVC+siets, Balts) 2,5m</t>
  </si>
  <si>
    <t>Logu ailu virsmu  dekoratīvais apmetums ar krāsošanu</t>
  </si>
  <si>
    <t>Ārējo skārda palodžu nomaiņa visiem logiem</t>
  </si>
  <si>
    <t>cinkotā skārda palodze</t>
  </si>
  <si>
    <t>Sastatņu montāža</t>
  </si>
  <si>
    <t xml:space="preserve">sastatņu noma </t>
  </si>
  <si>
    <t>m2 x mēn</t>
  </si>
  <si>
    <t xml:space="preserve">Sastatņu demontāža </t>
  </si>
  <si>
    <t xml:space="preserve"> kopā</t>
  </si>
  <si>
    <t>Transporta izdevumi (t.sk. atkritumu utilizācija):</t>
  </si>
  <si>
    <t>tiešās izmaksas kopā (Ls):</t>
  </si>
  <si>
    <t>gab.</t>
  </si>
  <si>
    <t>Kopā</t>
  </si>
  <si>
    <r>
      <t xml:space="preserve">Darba vai materiālu </t>
    </r>
    <r>
      <rPr>
        <b/>
        <sz val="10"/>
        <rFont val="Times New Roman"/>
        <family val="0"/>
      </rPr>
      <t>nosaukums</t>
    </r>
  </si>
  <si>
    <t>Betona apmales demontāža</t>
  </si>
  <si>
    <r>
      <t>m</t>
    </r>
    <r>
      <rPr>
        <vertAlign val="superscript"/>
        <sz val="10"/>
        <rFont val="Times New Roman"/>
        <family val="1"/>
      </rPr>
      <t>3</t>
    </r>
  </si>
  <si>
    <t>Cokola un pamatu siltināšana ar putupolistirolu</t>
  </si>
  <si>
    <t>līmēšanas java SAKRET BAK</t>
  </si>
  <si>
    <t>dībeļi</t>
  </si>
  <si>
    <t>Cokola apšūšana ar skaidu-cementa plāksnēm bez apdares, h=0.4m</t>
  </si>
  <si>
    <t>stiprinājuma putas cokola plāksnēm</t>
  </si>
  <si>
    <t>amortizācijas lenta</t>
  </si>
  <si>
    <t>skaiducementa apdares plāksne TEMPSI bez apdares matariālu</t>
  </si>
  <si>
    <t>Pamatu azbēršana</t>
  </si>
  <si>
    <t>Cokola apmales atjaunošana</t>
  </si>
  <si>
    <t>smiltis</t>
  </si>
  <si>
    <t>šķembas</t>
  </si>
  <si>
    <t>betons</t>
  </si>
  <si>
    <t xml:space="preserve">betona bruģis </t>
  </si>
  <si>
    <t>cementa java</t>
  </si>
  <si>
    <t>kokmateriāls</t>
  </si>
  <si>
    <t>skrūves</t>
  </si>
  <si>
    <t>Mīkstā seguma jumta plakņu sagatavošana</t>
  </si>
  <si>
    <t>Mūrējums pa jumta ārējo perimetru, skārda lāseņu un noteku stiprināšanai</t>
  </si>
  <si>
    <t>keramzītbetona bloki</t>
  </si>
  <si>
    <t>dībeļi siltumizolācijas stiprināšanai</t>
  </si>
  <si>
    <t>cinkotais skārds, b=0,45-0,5mm</t>
  </si>
  <si>
    <t>Ruļļmateriālu uzlīmēšana plakanam jumtam divās kārtās</t>
  </si>
  <si>
    <t xml:space="preserve">bitumena ruļļveida uzkausējamais apakšējās kārtas materiāls </t>
  </si>
  <si>
    <t>bitumena ruļļveida uzkausējamaisvirsējās augšējās kārtas materiāls</t>
  </si>
  <si>
    <t>propāna-butāna gāze</t>
  </si>
  <si>
    <t>Ūdens notekreņu nomaiņa</t>
  </si>
  <si>
    <t>notekrenes</t>
  </si>
  <si>
    <t>piltuves notekcauruļu pievienošanai</t>
  </si>
  <si>
    <t>stiprinājuma āķi</t>
  </si>
  <si>
    <t>palīgmateriāli</t>
  </si>
  <si>
    <t>skrūve</t>
  </si>
  <si>
    <t>Ūdens notekcauruļu nomaiņa</t>
  </si>
  <si>
    <t>notekcaurules</t>
  </si>
  <si>
    <t>apakšējais, augšējais līkums</t>
  </si>
  <si>
    <t>Pārbaudīja</t>
  </si>
  <si>
    <t>fasādes izolācijas tapa ar naglu</t>
  </si>
  <si>
    <t>AERATORI, d-110mm</t>
  </si>
  <si>
    <t>SAKRET dziļumgrunts TGW, vai analogs</t>
  </si>
  <si>
    <t>Stikla bloku aizpīldījumu demontāža</t>
  </si>
  <si>
    <t>Cokola virsmu sagatavošana siltināšanai</t>
  </si>
  <si>
    <t>putupolistirols EPS150, vai analogs, b= 50mm</t>
  </si>
  <si>
    <t>Skārda lāseņu, parapetu un pieslēgumu montāža</t>
  </si>
  <si>
    <t>māla ķieģeļi</t>
  </si>
  <si>
    <t>cinkotā skārda jumtiņi</t>
  </si>
  <si>
    <t>Vēdināšanas skursteņu pagarināšana</t>
  </si>
  <si>
    <t>jumta hermētiķis</t>
  </si>
  <si>
    <t>tūbiņa</t>
  </si>
  <si>
    <t>nr.1-5</t>
  </si>
  <si>
    <t>BŪVNIECĪBAS LOKĀLĀ TĀME</t>
  </si>
  <si>
    <t>Būves nosaukums: Subates pamatskola</t>
  </si>
  <si>
    <r>
      <t>Būves adrese:</t>
    </r>
    <r>
      <rPr>
        <u val="single"/>
        <sz val="11"/>
        <rFont val="Cambria"/>
        <family val="0"/>
      </rPr>
      <t xml:space="preserve"> Tirgus laukums 20, Subate,  Ilūkstes novads, LV-5471</t>
    </r>
  </si>
  <si>
    <r>
      <t xml:space="preserve">Būves nosaukums: </t>
    </r>
    <r>
      <rPr>
        <u val="single"/>
        <sz val="12"/>
        <rFont val="Cambria"/>
        <family val="0"/>
      </rPr>
      <t>Subates pamatskola</t>
    </r>
  </si>
  <si>
    <t>SUBATES PAMATSKOLAS FASĀDES VIENKĀRŠOTĀ RENOVĀCIJA EERGOEFEKTIVITĀTES PAAUGSTINĀŠANAI</t>
  </si>
  <si>
    <t>Sastādīja:</t>
  </si>
  <si>
    <t>(paraksts un tā atšifrējums, datums)</t>
  </si>
  <si>
    <r>
      <rPr>
        <sz val="10"/>
        <rFont val="Cambria"/>
        <family val="0"/>
      </rPr>
      <t>Pārbaudīja:</t>
    </r>
  </si>
  <si>
    <t>Pārbaudīja:</t>
  </si>
  <si>
    <t>Būves/objekta nosaukums: Subates pamatskola</t>
  </si>
  <si>
    <t xml:space="preserve"> Tirgus laukums 20, Subate,  Ilūkstes novads, LV-5471</t>
  </si>
  <si>
    <t>Subates pamatskola</t>
  </si>
  <si>
    <t>Adrese:  Tirgus laukums 20, Subate,  Ilūkstes novads, LV-5471</t>
  </si>
  <si>
    <t>Tāme sagatavota 2013.gada cenās.</t>
  </si>
  <si>
    <t>Pasūtītājs: Ilūkstes novada pašvaldība</t>
  </si>
  <si>
    <t>Fasādes detaļu (kabeļu, vadu, apgaismes ķermeņu, karogu turētāju un citu) demontāža</t>
  </si>
  <si>
    <t>Tāme Nr.1-1. DEMONTĀŽAS DARBI</t>
  </si>
  <si>
    <t>Skārda apdaru, parapetu, pieslēgumu un logu palodžu demontāža</t>
  </si>
  <si>
    <t>Logu bloku demontāža</t>
  </si>
  <si>
    <t>Durvju bloku demontāža</t>
  </si>
  <si>
    <t>Jumta tekņu un notekcauruļu nojaukšana</t>
  </si>
  <si>
    <t>Ieejas nojumu demontāža</t>
  </si>
  <si>
    <t>Betona aizsargapmales nojaukšana apkārt ēkai</t>
  </si>
  <si>
    <t>DEMONTĀŽAS DARBI</t>
  </si>
  <si>
    <t>dziļumgrunts</t>
  </si>
  <si>
    <t>minerālā fasādes vate</t>
  </si>
  <si>
    <t>līmēšanas java</t>
  </si>
  <si>
    <r>
      <t>m</t>
    </r>
    <r>
      <rPr>
        <i/>
        <vertAlign val="superscript"/>
        <sz val="10"/>
        <rFont val="Times New Roman"/>
        <family val="0"/>
      </rPr>
      <t>2</t>
    </r>
  </si>
  <si>
    <t>grunts zem dekoratīvā apmetuma</t>
  </si>
  <si>
    <t>gatavais dekoratīvais apmetums ( grauda lielums 2,0mm)</t>
  </si>
  <si>
    <t>cietā minerālā zemapmetuva vate  ≥30mm</t>
  </si>
  <si>
    <t>līmēšanas un armēšanas java</t>
  </si>
  <si>
    <t xml:space="preserve">Tāme Nr.1-2. FASĀDES RENOVĀCIJA, SILTINĀŠANA </t>
  </si>
  <si>
    <t>Tāme Nr.1-3. Veco logu un durvju nomaiņa</t>
  </si>
  <si>
    <r>
      <t>m</t>
    </r>
    <r>
      <rPr>
        <i/>
        <vertAlign val="superscript"/>
        <sz val="10"/>
        <rFont val="Times New Roman"/>
        <family val="0"/>
      </rPr>
      <t>3</t>
    </r>
  </si>
  <si>
    <t>Jaunu logu un durvju ailu montāža, ieskaitot putu iestrādi un difūzijas lentu iestrādi, iekšējo palodžu montāžu, pie logu montāžas veikt ailu sagatavošanu, ja nepieciešams, veikt apmetuma ierīkošanu, un montāžas lentu izmantošanu (saskaņā ar logu specifikāciju)</t>
  </si>
  <si>
    <t>m2</t>
  </si>
  <si>
    <t xml:space="preserve">PVC logu bloks; Ui ≤1,3W/(m2*K)  </t>
  </si>
  <si>
    <t xml:space="preserve">PVC ieejas durvis;Ui ≤1,8W/(m2*K) </t>
  </si>
  <si>
    <t>Pamatu atrakšana 700mm zem betona aizsargapmales</t>
  </si>
  <si>
    <t>Cieto siltumizolācijas plātņu ieklāšana 200mm biezumā</t>
  </si>
  <si>
    <t>LED T8 8W  un 18W spuldžu nomaiņa</t>
  </si>
  <si>
    <t>18W LED T8 1500lm 4000K</t>
  </si>
  <si>
    <t>Tāme Nr.1-6. Spuldžu nomaiņa</t>
  </si>
  <si>
    <t>nr.1-6</t>
  </si>
  <si>
    <t>SPULDŽU NOMAIŅA</t>
  </si>
  <si>
    <t>Vēdināšanas agregātu, kanālu un visu nepieciešamo iekārtu montāža, palaišana un ieregulēšana</t>
  </si>
  <si>
    <t>kompl</t>
  </si>
  <si>
    <t>materiāli saskaņā ar projekta specifikācijām</t>
  </si>
  <si>
    <t>Skārda lāseņu un pieslēgumu montāža</t>
  </si>
  <si>
    <t xml:space="preserve">Palīgmateriāli </t>
  </si>
  <si>
    <t>nr.1-7</t>
  </si>
  <si>
    <t>Fasādes detaļu (kabeļu, vadu, apgaismes ķermeņu, karogu turētāju un citu) montāža</t>
  </si>
  <si>
    <t>Peļņa (5%):</t>
  </si>
  <si>
    <t>Virsizdevumi (5%):</t>
  </si>
  <si>
    <t>Nosiltināto fasādes virsmu stiegrošana</t>
  </si>
  <si>
    <t>Tāme Nr.1-7. Ventilācijas sistēmas izbūve</t>
  </si>
  <si>
    <t>VENTILĀCIJAS SISTĒMAS IZBŪVE</t>
  </si>
  <si>
    <t>Siltumenerģijas skaitītāja uzstādīšana monitoringa veikšanai</t>
  </si>
  <si>
    <t>Tāme Nr.1-4. PAMATU SILTINĀŠANA</t>
  </si>
  <si>
    <t>PAMATU SILTINĀŠANA</t>
  </si>
  <si>
    <t>JUMTA SILTINĀŠANA</t>
  </si>
  <si>
    <t>Tāme Nr.1-5. Jumta siltināšana</t>
  </si>
  <si>
    <t>apakšējā kārta, b=100mm,  λ≤0.039W/(mK)</t>
  </si>
  <si>
    <t>apakšējā kārta, b=60mm,  λ≤0.039W/(mK)</t>
  </si>
  <si>
    <t>augšējā kārta, b=40mm,  λ≤0.039W/(mK)</t>
  </si>
  <si>
    <t>LED E27 630lm spuldze</t>
  </si>
  <si>
    <r>
      <t xml:space="preserve">Fasādes virsmu siltinājums ar minerālās vates plāksnēm, b=150mm, </t>
    </r>
    <r>
      <rPr>
        <sz val="10"/>
        <color indexed="8"/>
        <rFont val="Calibri"/>
        <family val="2"/>
      </rPr>
      <t>λ</t>
    </r>
    <r>
      <rPr>
        <sz val="8.5"/>
        <color indexed="8"/>
        <rFont val="Calibri"/>
        <family val="2"/>
      </rPr>
      <t>≤</t>
    </r>
    <r>
      <rPr>
        <sz val="7.25"/>
        <color indexed="8"/>
        <rFont val="Times New Roman"/>
        <family val="1"/>
      </rPr>
      <t>0,0039 W/(mK)</t>
    </r>
  </si>
  <si>
    <t xml:space="preserve">Tāme sagatavota: </t>
  </si>
  <si>
    <t xml:space="preserve">Sastādīja:                                                                                                                   </t>
  </si>
  <si>
    <t xml:space="preserve">Sertifikāta Nr. </t>
  </si>
  <si>
    <r>
      <t>m</t>
    </r>
    <r>
      <rPr>
        <i/>
        <vertAlign val="superscript"/>
        <sz val="10"/>
        <rFont val="Times New Roman"/>
        <family val="1"/>
      </rPr>
      <t>2</t>
    </r>
  </si>
  <si>
    <r>
      <t>m</t>
    </r>
    <r>
      <rPr>
        <i/>
        <vertAlign val="superscript"/>
        <sz val="10"/>
        <rFont val="Times New Roman"/>
        <family val="1"/>
      </rPr>
      <t>3</t>
    </r>
  </si>
  <si>
    <t xml:space="preserve">Sastādīja:                                                                                                                 </t>
  </si>
  <si>
    <t xml:space="preserve">Sastādīja:                                                                                                                     </t>
  </si>
  <si>
    <t xml:space="preserve">Sastādīja:                                                                                                        </t>
  </si>
  <si>
    <t xml:space="preserve">Sastādīja:                                                                                                           </t>
  </si>
  <si>
    <t>Tāme sagatavota:</t>
  </si>
  <si>
    <t xml:space="preserve">Tāme sastādīta </t>
  </si>
  <si>
    <t xml:space="preserve">Sastādīja:                                                                              </t>
  </si>
  <si>
    <t>Sertifikāta Nr.</t>
  </si>
  <si>
    <t>Pasūtījuma Nr.</t>
  </si>
  <si>
    <t xml:space="preserve">tāme sastādīta </t>
  </si>
  <si>
    <t>Objekta izmaksas (EUR)</t>
  </si>
  <si>
    <t>Tāmes izmaksas (EUR)</t>
  </si>
  <si>
    <t>Darba alga (EUR)</t>
  </si>
  <si>
    <t>Materiāli (EUR)</t>
  </si>
  <si>
    <t>Mehānismi   (EUR)</t>
  </si>
  <si>
    <t>tāmes aprēķinos vienas normatīvās cilvēk/stundas cena (EUR) =</t>
  </si>
  <si>
    <t>darba samaksas likme (EUR/h)</t>
  </si>
  <si>
    <t>darba alga (EUR)</t>
  </si>
  <si>
    <t>materiāli (EUR)</t>
  </si>
  <si>
    <t>mehānismi (EUR)</t>
  </si>
  <si>
    <t>vienības izmaksas kopā (EUR)</t>
  </si>
  <si>
    <t>summa (EUR)</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</si>
</sst>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yyyy\.mm\.dd\.;@"/>
    <numFmt numFmtId="173" formatCode="&quot;Ls &quot;#,##0.00"/>
    <numFmt numFmtId="174" formatCode="0.0"/>
    <numFmt numFmtId="175" formatCode="0.0000"/>
  </numFmts>
  <fonts count="77">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mbria"/>
      <family val="0"/>
    </font>
    <font>
      <sz val="12"/>
      <name val="Cambria"/>
      <family val="0"/>
    </font>
    <font>
      <sz val="9"/>
      <name val="Cambria"/>
      <family val="0"/>
    </font>
    <font>
      <b/>
      <sz val="12"/>
      <name val="Cambria"/>
      <family val="0"/>
    </font>
    <font>
      <u val="single"/>
      <sz val="11"/>
      <name val="Cambria"/>
      <family val="0"/>
    </font>
    <font>
      <u val="single"/>
      <sz val="12"/>
      <name val="Cambria"/>
      <family val="0"/>
    </font>
    <font>
      <sz val="11"/>
      <name val="Cambria"/>
      <family val="0"/>
    </font>
    <font>
      <b/>
      <sz val="11"/>
      <name val="Cambria"/>
      <family val="0"/>
    </font>
    <font>
      <sz val="10"/>
      <color indexed="8"/>
      <name val="Times New Roman"/>
      <family val="0"/>
    </font>
    <font>
      <b/>
      <sz val="10"/>
      <color indexed="8"/>
      <name val="Times New Roman"/>
      <family val="1"/>
    </font>
    <font>
      <sz val="10"/>
      <name val="Times New Roman"/>
      <family val="0"/>
    </font>
    <font>
      <vertAlign val="superscript"/>
      <sz val="10"/>
      <name val="Times New Roman"/>
      <family val="1"/>
    </font>
    <font>
      <sz val="10"/>
      <color indexed="19"/>
      <name val="Times New Roman"/>
      <family val="0"/>
    </font>
    <font>
      <i/>
      <sz val="10"/>
      <color indexed="8"/>
      <name val="Times New Roman"/>
      <family val="0"/>
    </font>
    <font>
      <b/>
      <i/>
      <sz val="10"/>
      <color indexed="8"/>
      <name val="Times New Roman"/>
      <family val="0"/>
    </font>
    <font>
      <b/>
      <sz val="10"/>
      <name val="Times New Roman"/>
      <family val="0"/>
    </font>
    <font>
      <i/>
      <sz val="10"/>
      <color indexed="60"/>
      <name val="Times New Roman"/>
      <family val="1"/>
    </font>
    <font>
      <i/>
      <sz val="10"/>
      <color indexed="19"/>
      <name val="Times New Roman"/>
      <family val="0"/>
    </font>
    <font>
      <sz val="10"/>
      <color indexed="60"/>
      <name val="Times New Roman"/>
      <family val="1"/>
    </font>
    <font>
      <sz val="10"/>
      <color indexed="16"/>
      <name val="Times New Roman"/>
      <family val="0"/>
    </font>
    <font>
      <u val="single"/>
      <sz val="10"/>
      <color indexed="8"/>
      <name val="Times New Roman"/>
      <family val="1"/>
    </font>
    <font>
      <sz val="8"/>
      <name val="Arial"/>
      <family val="2"/>
    </font>
    <font>
      <i/>
      <sz val="10"/>
      <name val="Times New Roman"/>
      <family val="1"/>
    </font>
    <font>
      <i/>
      <vertAlign val="superscript"/>
      <sz val="10"/>
      <name val="Times New Roman"/>
      <family val="0"/>
    </font>
    <font>
      <i/>
      <sz val="8"/>
      <name val="Times New Roman"/>
      <family val="0"/>
    </font>
    <font>
      <i/>
      <sz val="10"/>
      <color indexed="16"/>
      <name val="Times New Roman"/>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color indexed="8"/>
      <name val="Calibri"/>
      <family val="2"/>
    </font>
    <font>
      <sz val="8.5"/>
      <color indexed="8"/>
      <name val="Calibri"/>
      <family val="2"/>
    </font>
    <font>
      <sz val="7.25"/>
      <color indexed="8"/>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medium">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double">
        <color indexed="8"/>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hair">
        <color indexed="8"/>
      </top>
      <bottom>
        <color indexed="63"/>
      </bottom>
    </border>
    <border>
      <left style="thin">
        <color indexed="8"/>
      </left>
      <right style="thin">
        <color indexed="8"/>
      </right>
      <top style="thin">
        <color indexed="8"/>
      </top>
      <bottom style="double"/>
    </border>
    <border>
      <left>
        <color indexed="63"/>
      </left>
      <right>
        <color indexed="63"/>
      </right>
      <top>
        <color indexed="63"/>
      </top>
      <bottom style="thin"/>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style="hair">
        <color indexed="8"/>
      </top>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double">
        <color indexed="8"/>
      </bottom>
    </border>
    <border>
      <left style="thin">
        <color indexed="8"/>
      </left>
      <right style="hair">
        <color indexed="8"/>
      </right>
      <top>
        <color indexed="63"/>
      </top>
      <bottom>
        <color indexed="63"/>
      </bottom>
    </border>
    <border>
      <left style="thin"/>
      <right style="thin"/>
      <top style="thin">
        <color indexed="8"/>
      </top>
      <bottom style="thin"/>
    </border>
    <border>
      <left>
        <color indexed="63"/>
      </left>
      <right style="thin"/>
      <top style="thin">
        <color indexed="8"/>
      </top>
      <bottom style="thin"/>
    </border>
    <border>
      <left style="thin"/>
      <right style="thin">
        <color indexed="8"/>
      </right>
      <top style="thin">
        <color indexed="8"/>
      </top>
      <bottom style="thin"/>
    </border>
    <border>
      <left style="thin"/>
      <right style="thin"/>
      <top style="thin"/>
      <bottom style="thin"/>
    </border>
    <border>
      <left style="hair"/>
      <right style="hair"/>
      <top>
        <color indexed="63"/>
      </top>
      <bottom style="hair"/>
    </border>
    <border>
      <left style="hair"/>
      <right>
        <color indexed="63"/>
      </right>
      <top>
        <color indexed="63"/>
      </top>
      <bottom style="hair"/>
    </border>
    <border>
      <left style="thin">
        <color indexed="8"/>
      </left>
      <right style="thin">
        <color indexed="8"/>
      </right>
      <top style="thin"/>
      <bottom style="thin">
        <color indexed="8"/>
      </bottom>
    </border>
    <border>
      <left style="hair">
        <color indexed="8"/>
      </left>
      <right style="hair">
        <color indexed="8"/>
      </right>
      <top style="hair">
        <color indexed="8"/>
      </top>
      <bottom style="double"/>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hair">
        <color indexed="8"/>
      </bottom>
    </border>
    <border>
      <left>
        <color indexed="63"/>
      </left>
      <right>
        <color indexed="63"/>
      </right>
      <top>
        <color indexed="63"/>
      </top>
      <bottom style="medium"/>
    </border>
    <border>
      <left>
        <color indexed="63"/>
      </left>
      <right style="thin"/>
      <top>
        <color indexed="63"/>
      </top>
      <bottom style="medium"/>
    </border>
    <border>
      <left style="hair">
        <color indexed="8"/>
      </left>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color indexed="63"/>
      </right>
      <top style="thin">
        <color indexed="8"/>
      </top>
      <bottom>
        <color indexed="63"/>
      </bottom>
    </border>
    <border>
      <left>
        <color indexed="63"/>
      </left>
      <right style="hair"/>
      <top>
        <color indexed="63"/>
      </top>
      <bottom style="hair"/>
    </border>
    <border>
      <left>
        <color indexed="63"/>
      </left>
      <right style="thin">
        <color indexed="8"/>
      </right>
      <top style="thin"/>
      <bottom style="thin">
        <color indexed="8"/>
      </bottom>
    </border>
    <border>
      <left style="thin"/>
      <right style="hair">
        <color indexed="8"/>
      </right>
      <top style="hair">
        <color indexed="8"/>
      </top>
      <bottom style="double"/>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2" fillId="2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9"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2" fillId="35" borderId="0" applyNumberFormat="0" applyBorder="0" applyAlignment="0" applyProtection="0"/>
    <xf numFmtId="0" fontId="63" fillId="36" borderId="1" applyNumberFormat="0" applyAlignment="0" applyProtection="0"/>
    <xf numFmtId="0" fontId="64" fillId="37"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2" fontId="0" fillId="0" borderId="0" applyFill="0" applyBorder="0" applyProtection="0">
      <alignment/>
    </xf>
    <xf numFmtId="0" fontId="65" fillId="0" borderId="0" applyNumberFormat="0" applyFill="0" applyBorder="0" applyAlignment="0" applyProtection="0"/>
    <xf numFmtId="0" fontId="66" fillId="3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9" borderId="1" applyNumberFormat="0" applyAlignment="0" applyProtection="0"/>
    <xf numFmtId="0" fontId="71" fillId="0" borderId="6" applyNumberFormat="0" applyFill="0" applyAlignment="0" applyProtection="0"/>
    <xf numFmtId="0" fontId="72" fillId="40" borderId="0" applyNumberFormat="0" applyBorder="0" applyAlignment="0" applyProtection="0"/>
    <xf numFmtId="0" fontId="0" fillId="41" borderId="7" applyNumberFormat="0" applyFont="0" applyAlignment="0" applyProtection="0"/>
    <xf numFmtId="0" fontId="73" fillId="36" borderId="8" applyNumberFormat="0" applyAlignment="0" applyProtection="0"/>
    <xf numFmtId="9" fontId="0" fillId="0" borderId="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2" fillId="28"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28" borderId="0" applyNumberFormat="0" applyBorder="0" applyAlignment="0" applyProtection="0"/>
    <xf numFmtId="0" fontId="2" fillId="44" borderId="0" applyNumberFormat="0" applyBorder="0" applyAlignment="0" applyProtection="0"/>
    <xf numFmtId="0" fontId="3" fillId="9" borderId="10" applyNumberFormat="0" applyAlignment="0" applyProtection="0"/>
    <xf numFmtId="0" fontId="4" fillId="8" borderId="11" applyNumberFormat="0" applyAlignment="0" applyProtection="0"/>
    <xf numFmtId="0" fontId="5" fillId="8" borderId="10" applyNumberFormat="0" applyAlignment="0" applyProtection="0"/>
    <xf numFmtId="0" fontId="6" fillId="0" borderId="12" applyNumberFormat="0" applyFill="0" applyAlignment="0" applyProtection="0"/>
    <xf numFmtId="0" fontId="7" fillId="0" borderId="13" applyNumberFormat="0" applyFill="0" applyAlignment="0" applyProtection="0"/>
    <xf numFmtId="0" fontId="8" fillId="0" borderId="14"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45" borderId="16" applyNumberFormat="0" applyAlignment="0" applyProtection="0"/>
    <xf numFmtId="0" fontId="11" fillId="0" borderId="0" applyNumberFormat="0" applyFill="0" applyBorder="0" applyAlignment="0" applyProtection="0"/>
    <xf numFmtId="0" fontId="12" fillId="20" borderId="0" applyNumberFormat="0" applyBorder="0" applyAlignment="0" applyProtection="0"/>
    <xf numFmtId="0" fontId="13" fillId="46" borderId="0" applyNumberFormat="0" applyBorder="0" applyAlignment="0" applyProtection="0"/>
    <xf numFmtId="0" fontId="14" fillId="0" borderId="0" applyNumberFormat="0" applyFill="0" applyBorder="0" applyAlignment="0" applyProtection="0"/>
    <xf numFmtId="0" fontId="0" fillId="10" borderId="17" applyNumberFormat="0" applyAlignment="0" applyProtection="0"/>
    <xf numFmtId="0" fontId="15" fillId="0" borderId="18" applyNumberFormat="0" applyFill="0" applyAlignment="0" applyProtection="0"/>
    <xf numFmtId="0" fontId="16" fillId="0" borderId="0" applyNumberFormat="0" applyFill="0" applyBorder="0" applyAlignment="0" applyProtection="0"/>
    <xf numFmtId="0" fontId="17" fillId="47" borderId="0" applyNumberFormat="0" applyBorder="0" applyAlignment="0" applyProtection="0"/>
  </cellStyleXfs>
  <cellXfs count="368">
    <xf numFmtId="0" fontId="0" fillId="0" borderId="0" xfId="0" applyAlignment="1">
      <alignment/>
    </xf>
    <xf numFmtId="0" fontId="18" fillId="0" borderId="0" xfId="0" applyFont="1" applyAlignment="1">
      <alignment/>
    </xf>
    <xf numFmtId="0" fontId="19" fillId="0" borderId="0" xfId="0" applyFont="1" applyAlignment="1">
      <alignment/>
    </xf>
    <xf numFmtId="0" fontId="18" fillId="0" borderId="19" xfId="0" applyFont="1" applyBorder="1" applyAlignment="1">
      <alignment/>
    </xf>
    <xf numFmtId="0" fontId="20" fillId="0" borderId="0" xfId="0" applyFont="1" applyAlignment="1">
      <alignment/>
    </xf>
    <xf numFmtId="0" fontId="18" fillId="0" borderId="20" xfId="0" applyFont="1" applyBorder="1" applyAlignment="1">
      <alignment horizontal="center" vertical="center"/>
    </xf>
    <xf numFmtId="2" fontId="18" fillId="0" borderId="20" xfId="0" applyNumberFormat="1" applyFont="1" applyBorder="1" applyAlignment="1">
      <alignment vertical="center"/>
    </xf>
    <xf numFmtId="0" fontId="18" fillId="0" borderId="20" xfId="0" applyFont="1" applyBorder="1" applyAlignment="1">
      <alignment horizontal="center"/>
    </xf>
    <xf numFmtId="2" fontId="18" fillId="0" borderId="20" xfId="0" applyNumberFormat="1" applyFont="1" applyBorder="1" applyAlignment="1">
      <alignment/>
    </xf>
    <xf numFmtId="0" fontId="18" fillId="0" borderId="21" xfId="0" applyFont="1" applyBorder="1" applyAlignment="1">
      <alignment horizontal="right"/>
    </xf>
    <xf numFmtId="0" fontId="18" fillId="0" borderId="22" xfId="0" applyFont="1" applyBorder="1" applyAlignment="1">
      <alignment horizontal="right"/>
    </xf>
    <xf numFmtId="0" fontId="18" fillId="0" borderId="23" xfId="0" applyFont="1" applyBorder="1" applyAlignment="1">
      <alignment horizontal="right"/>
    </xf>
    <xf numFmtId="0" fontId="18" fillId="0" borderId="19" xfId="0" applyFont="1" applyBorder="1" applyAlignment="1">
      <alignment/>
    </xf>
    <xf numFmtId="0" fontId="18" fillId="0" borderId="24" xfId="0" applyFont="1" applyBorder="1" applyAlignment="1">
      <alignment horizontal="right"/>
    </xf>
    <xf numFmtId="2" fontId="18" fillId="0" borderId="25" xfId="0" applyNumberFormat="1" applyFont="1" applyBorder="1" applyAlignment="1">
      <alignment/>
    </xf>
    <xf numFmtId="0" fontId="18" fillId="0" borderId="0" xfId="0" applyFont="1" applyAlignment="1">
      <alignment horizontal="right"/>
    </xf>
    <xf numFmtId="2" fontId="18" fillId="0" borderId="0" xfId="0" applyNumberFormat="1" applyFont="1" applyAlignment="1">
      <alignment/>
    </xf>
    <xf numFmtId="0" fontId="19" fillId="0" borderId="0" xfId="0" applyFont="1" applyBorder="1" applyAlignment="1">
      <alignment/>
    </xf>
    <xf numFmtId="0" fontId="19" fillId="0" borderId="0" xfId="0" applyFont="1" applyBorder="1" applyAlignment="1">
      <alignment/>
    </xf>
    <xf numFmtId="2" fontId="18" fillId="0" borderId="0" xfId="0" applyNumberFormat="1" applyFont="1" applyAlignment="1">
      <alignment horizontal="center"/>
    </xf>
    <xf numFmtId="0" fontId="24" fillId="0" borderId="26" xfId="0" applyFont="1" applyBorder="1" applyAlignment="1">
      <alignment horizont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2" fontId="24" fillId="0" borderId="0" xfId="0" applyNumberFormat="1" applyFont="1" applyBorder="1" applyAlignment="1">
      <alignment/>
    </xf>
    <xf numFmtId="0" fontId="24" fillId="0" borderId="0" xfId="0" applyFont="1" applyBorder="1" applyAlignment="1">
      <alignment/>
    </xf>
    <xf numFmtId="0" fontId="24" fillId="0" borderId="27" xfId="0" applyFont="1" applyBorder="1" applyAlignment="1">
      <alignment horizontal="right"/>
    </xf>
    <xf numFmtId="2" fontId="24" fillId="0" borderId="28" xfId="0" applyNumberFormat="1" applyFont="1" applyBorder="1" applyAlignment="1">
      <alignment/>
    </xf>
    <xf numFmtId="2" fontId="24" fillId="0" borderId="29" xfId="0" applyNumberFormat="1" applyFont="1" applyBorder="1" applyAlignment="1">
      <alignment/>
    </xf>
    <xf numFmtId="2" fontId="24" fillId="0" borderId="30" xfId="0" applyNumberFormat="1" applyFont="1" applyBorder="1" applyAlignment="1">
      <alignment/>
    </xf>
    <xf numFmtId="0" fontId="24" fillId="0" borderId="30" xfId="0" applyFont="1" applyBorder="1" applyAlignment="1">
      <alignment/>
    </xf>
    <xf numFmtId="0" fontId="24" fillId="0" borderId="31" xfId="0" applyFont="1" applyBorder="1" applyAlignment="1">
      <alignment/>
    </xf>
    <xf numFmtId="0" fontId="24" fillId="0" borderId="28" xfId="0" applyFont="1" applyBorder="1" applyAlignment="1">
      <alignment horizontal="right"/>
    </xf>
    <xf numFmtId="0" fontId="25" fillId="0" borderId="28" xfId="0" applyFont="1" applyBorder="1" applyAlignment="1">
      <alignment horizontal="right"/>
    </xf>
    <xf numFmtId="2" fontId="25" fillId="0" borderId="28" xfId="0" applyNumberFormat="1" applyFont="1" applyBorder="1" applyAlignment="1">
      <alignment/>
    </xf>
    <xf numFmtId="0" fontId="24" fillId="0" borderId="32" xfId="0" applyFont="1" applyBorder="1" applyAlignment="1">
      <alignment/>
    </xf>
    <xf numFmtId="0" fontId="24" fillId="0" borderId="33" xfId="0" applyFont="1" applyBorder="1" applyAlignment="1">
      <alignment/>
    </xf>
    <xf numFmtId="2" fontId="24" fillId="0" borderId="32" xfId="0" applyNumberFormat="1" applyFont="1" applyBorder="1" applyAlignment="1">
      <alignment/>
    </xf>
    <xf numFmtId="0" fontId="24" fillId="0" borderId="21" xfId="0" applyFont="1" applyBorder="1" applyAlignment="1">
      <alignment/>
    </xf>
    <xf numFmtId="0" fontId="24" fillId="0" borderId="22" xfId="0" applyFont="1" applyBorder="1" applyAlignment="1">
      <alignment/>
    </xf>
    <xf numFmtId="0" fontId="25" fillId="0" borderId="22" xfId="0" applyFont="1" applyBorder="1" applyAlignment="1">
      <alignment horizontal="right"/>
    </xf>
    <xf numFmtId="2" fontId="25" fillId="0" borderId="22" xfId="0" applyNumberFormat="1" applyFont="1" applyBorder="1" applyAlignment="1">
      <alignment/>
    </xf>
    <xf numFmtId="0" fontId="24" fillId="0" borderId="23" xfId="0" applyFont="1" applyBorder="1" applyAlignment="1">
      <alignment/>
    </xf>
    <xf numFmtId="0" fontId="24" fillId="0" borderId="0" xfId="0" applyFont="1" applyAlignment="1">
      <alignment/>
    </xf>
    <xf numFmtId="0" fontId="24" fillId="0" borderId="0" xfId="0" applyFont="1" applyAlignment="1">
      <alignment horizontal="right"/>
    </xf>
    <xf numFmtId="2" fontId="24" fillId="0" borderId="0" xfId="0" applyNumberFormat="1" applyFont="1" applyAlignment="1">
      <alignment/>
    </xf>
    <xf numFmtId="0" fontId="18"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18" fillId="0" borderId="19" xfId="0" applyFont="1" applyFill="1" applyBorder="1" applyAlignment="1">
      <alignment/>
    </xf>
    <xf numFmtId="0" fontId="20" fillId="0" borderId="0" xfId="0" applyFont="1" applyAlignment="1">
      <alignment horizontal="center"/>
    </xf>
    <xf numFmtId="0" fontId="26" fillId="0" borderId="0" xfId="64" applyNumberFormat="1" applyFont="1" applyFill="1" applyBorder="1" applyAlignment="1" applyProtection="1">
      <alignment/>
      <protection/>
    </xf>
    <xf numFmtId="0" fontId="26" fillId="0" borderId="0" xfId="0" applyFont="1" applyAlignment="1">
      <alignment/>
    </xf>
    <xf numFmtId="0" fontId="27" fillId="0" borderId="0" xfId="0" applyFont="1" applyAlignment="1">
      <alignment vertical="top"/>
    </xf>
    <xf numFmtId="0" fontId="26" fillId="0" borderId="0" xfId="0" applyFont="1" applyAlignment="1">
      <alignment vertical="top"/>
    </xf>
    <xf numFmtId="0" fontId="26" fillId="0" borderId="0" xfId="64" applyNumberFormat="1" applyFont="1" applyFill="1" applyBorder="1" applyAlignment="1" applyProtection="1">
      <alignment vertical="top"/>
      <protection/>
    </xf>
    <xf numFmtId="0" fontId="27" fillId="10" borderId="21" xfId="0" applyFont="1" applyFill="1" applyBorder="1" applyAlignment="1">
      <alignment vertical="top"/>
    </xf>
    <xf numFmtId="0" fontId="27" fillId="10" borderId="22" xfId="0" applyFont="1" applyFill="1" applyBorder="1" applyAlignment="1">
      <alignment vertical="top"/>
    </xf>
    <xf numFmtId="0" fontId="26" fillId="10" borderId="22" xfId="0" applyFont="1" applyFill="1" applyBorder="1" applyAlignment="1">
      <alignment vertical="top"/>
    </xf>
    <xf numFmtId="0" fontId="27" fillId="10" borderId="22" xfId="0" applyFont="1" applyFill="1" applyBorder="1" applyAlignment="1">
      <alignment horizontal="center" vertical="top"/>
    </xf>
    <xf numFmtId="0" fontId="26" fillId="10" borderId="23" xfId="0" applyFont="1" applyFill="1" applyBorder="1" applyAlignment="1">
      <alignment vertical="top"/>
    </xf>
    <xf numFmtId="0" fontId="26" fillId="0" borderId="0" xfId="0" applyFont="1" applyAlignment="1">
      <alignment horizontal="center" vertical="top"/>
    </xf>
    <xf numFmtId="0" fontId="26"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wrapText="1"/>
    </xf>
    <xf numFmtId="14" fontId="27" fillId="0" borderId="0" xfId="0" applyNumberFormat="1" applyFont="1" applyAlignment="1">
      <alignment vertical="top"/>
    </xf>
    <xf numFmtId="14" fontId="27" fillId="0" borderId="0" xfId="0" applyNumberFormat="1" applyFont="1" applyAlignment="1">
      <alignment horizontal="left" vertical="top"/>
    </xf>
    <xf numFmtId="4" fontId="26" fillId="0" borderId="0" xfId="0" applyNumberFormat="1" applyFont="1" applyAlignment="1">
      <alignment horizontal="center" vertical="top"/>
    </xf>
    <xf numFmtId="4" fontId="26" fillId="0" borderId="0" xfId="0" applyNumberFormat="1" applyFont="1" applyAlignment="1">
      <alignment vertical="top"/>
    </xf>
    <xf numFmtId="10" fontId="26" fillId="0" borderId="0" xfId="0" applyNumberFormat="1" applyFont="1" applyAlignment="1">
      <alignment horizontal="right" vertical="top"/>
    </xf>
    <xf numFmtId="0" fontId="26" fillId="0" borderId="0" xfId="64" applyNumberFormat="1" applyFont="1" applyFill="1" applyBorder="1" applyAlignment="1" applyProtection="1">
      <alignment horizontal="left" vertical="top"/>
      <protection/>
    </xf>
    <xf numFmtId="14" fontId="27" fillId="0" borderId="0" xfId="64" applyNumberFormat="1" applyFont="1" applyFill="1" applyBorder="1" applyAlignment="1" applyProtection="1">
      <alignment vertical="top"/>
      <protection/>
    </xf>
    <xf numFmtId="10" fontId="26" fillId="0" borderId="0" xfId="64" applyNumberFormat="1" applyFont="1" applyFill="1" applyBorder="1" applyAlignment="1" applyProtection="1">
      <alignment vertical="top"/>
      <protection/>
    </xf>
    <xf numFmtId="10" fontId="26" fillId="0" borderId="0" xfId="64" applyNumberFormat="1" applyFont="1" applyFill="1" applyBorder="1" applyAlignment="1" applyProtection="1">
      <alignment/>
      <protection/>
    </xf>
    <xf numFmtId="10" fontId="26" fillId="0" borderId="0" xfId="64" applyNumberFormat="1" applyFont="1" applyFill="1" applyBorder="1" applyAlignment="1" applyProtection="1">
      <alignment horizontal="right" vertical="top"/>
      <protection/>
    </xf>
    <xf numFmtId="173" fontId="27" fillId="0" borderId="0" xfId="64" applyNumberFormat="1" applyFont="1" applyFill="1" applyBorder="1" applyAlignment="1" applyProtection="1">
      <alignment horizontal="left" vertical="top"/>
      <protection/>
    </xf>
    <xf numFmtId="2" fontId="26" fillId="0" borderId="0" xfId="64" applyNumberFormat="1" applyFont="1" applyFill="1" applyBorder="1" applyAlignment="1" applyProtection="1">
      <alignment horizontal="center" vertical="center"/>
      <protection/>
    </xf>
    <xf numFmtId="0" fontId="26" fillId="10" borderId="0" xfId="64" applyNumberFormat="1" applyFont="1" applyFill="1" applyBorder="1" applyAlignment="1" applyProtection="1">
      <alignment vertical="top"/>
      <protection/>
    </xf>
    <xf numFmtId="0" fontId="26" fillId="10" borderId="0" xfId="64" applyNumberFormat="1" applyFont="1" applyFill="1" applyBorder="1" applyAlignment="1" applyProtection="1">
      <alignment horizontal="left" vertical="top"/>
      <protection/>
    </xf>
    <xf numFmtId="0" fontId="27" fillId="10" borderId="0" xfId="64" applyNumberFormat="1" applyFont="1" applyFill="1" applyBorder="1" applyAlignment="1" applyProtection="1">
      <alignment horizontal="center" vertical="top"/>
      <protection/>
    </xf>
    <xf numFmtId="0" fontId="26" fillId="10" borderId="0" xfId="64" applyNumberFormat="1" applyFont="1" applyFill="1" applyBorder="1" applyAlignment="1" applyProtection="1">
      <alignment horizontal="right" vertical="top"/>
      <protection/>
    </xf>
    <xf numFmtId="0" fontId="27" fillId="10" borderId="0" xfId="64" applyNumberFormat="1" applyFont="1" applyFill="1" applyBorder="1" applyAlignment="1" applyProtection="1">
      <alignment vertical="top"/>
      <protection/>
    </xf>
    <xf numFmtId="0" fontId="26" fillId="10" borderId="0" xfId="64" applyNumberFormat="1" applyFont="1" applyFill="1" applyBorder="1" applyAlignment="1" applyProtection="1">
      <alignment/>
      <protection/>
    </xf>
    <xf numFmtId="0" fontId="27" fillId="0" borderId="20" xfId="64" applyNumberFormat="1" applyFont="1" applyFill="1" applyBorder="1" applyAlignment="1" applyProtection="1">
      <alignment horizontal="center" vertical="center" textRotation="90" wrapText="1"/>
      <protection/>
    </xf>
    <xf numFmtId="0" fontId="28" fillId="0" borderId="20" xfId="64" applyNumberFormat="1" applyFont="1" applyFill="1" applyBorder="1" applyAlignment="1" applyProtection="1">
      <alignment horizontal="center" vertical="center"/>
      <protection/>
    </xf>
    <xf numFmtId="0" fontId="28" fillId="0" borderId="23" xfId="64" applyNumberFormat="1" applyFont="1" applyFill="1" applyBorder="1" applyAlignment="1" applyProtection="1">
      <alignment horizontal="left" vertical="center" wrapText="1"/>
      <protection/>
    </xf>
    <xf numFmtId="2" fontId="28" fillId="0" borderId="20" xfId="64" applyNumberFormat="1" applyFont="1" applyFill="1" applyBorder="1" applyAlignment="1" applyProtection="1">
      <alignment horizontal="center" vertical="center"/>
      <protection/>
    </xf>
    <xf numFmtId="0" fontId="18" fillId="0" borderId="0" xfId="64" applyNumberFormat="1" applyFont="1" applyFill="1" applyBorder="1" applyAlignment="1" applyProtection="1">
      <alignment/>
      <protection/>
    </xf>
    <xf numFmtId="0" fontId="26" fillId="0" borderId="20" xfId="64" applyNumberFormat="1" applyFont="1" applyFill="1" applyBorder="1" applyAlignment="1" applyProtection="1">
      <alignment horizontal="left" vertical="center" wrapText="1"/>
      <protection/>
    </xf>
    <xf numFmtId="0" fontId="26" fillId="0" borderId="20" xfId="64" applyNumberFormat="1" applyFont="1" applyFill="1" applyBorder="1" applyAlignment="1" applyProtection="1">
      <alignment horizontal="center" vertical="center"/>
      <protection/>
    </xf>
    <xf numFmtId="2" fontId="26" fillId="0" borderId="20" xfId="64" applyNumberFormat="1" applyFont="1" applyFill="1" applyBorder="1" applyAlignment="1" applyProtection="1">
      <alignment horizontal="center" vertical="center"/>
      <protection/>
    </xf>
    <xf numFmtId="2" fontId="26" fillId="0" borderId="28" xfId="64" applyNumberFormat="1" applyFont="1" applyFill="1" applyBorder="1" applyAlignment="1" applyProtection="1">
      <alignment horizontal="center" vertical="center"/>
      <protection/>
    </xf>
    <xf numFmtId="2" fontId="26" fillId="0" borderId="34" xfId="64" applyNumberFormat="1" applyFont="1" applyFill="1" applyBorder="1" applyAlignment="1" applyProtection="1">
      <alignment horizontal="center" vertical="center"/>
      <protection/>
    </xf>
    <xf numFmtId="2" fontId="26" fillId="0" borderId="32" xfId="64" applyNumberFormat="1" applyFont="1" applyFill="1" applyBorder="1" applyAlignment="1" applyProtection="1">
      <alignment horizontal="center" vertical="center"/>
      <protection/>
    </xf>
    <xf numFmtId="2" fontId="26" fillId="0" borderId="30" xfId="64" applyNumberFormat="1" applyFont="1" applyFill="1" applyBorder="1" applyAlignment="1" applyProtection="1">
      <alignment horizontal="center" vertical="center"/>
      <protection/>
    </xf>
    <xf numFmtId="0" fontId="26" fillId="0" borderId="20" xfId="0" applyFont="1" applyFill="1" applyBorder="1" applyAlignment="1">
      <alignment horizontal="left"/>
    </xf>
    <xf numFmtId="2" fontId="26" fillId="0" borderId="35" xfId="64" applyNumberFormat="1" applyFont="1" applyFill="1" applyBorder="1" applyAlignment="1" applyProtection="1">
      <alignment horizontal="center" vertical="center"/>
      <protection/>
    </xf>
    <xf numFmtId="2" fontId="30" fillId="0" borderId="32" xfId="64" applyNumberFormat="1" applyFont="1" applyFill="1" applyBorder="1" applyAlignment="1" applyProtection="1">
      <alignment horizontal="center" vertical="center"/>
      <protection/>
    </xf>
    <xf numFmtId="0" fontId="26" fillId="0" borderId="20" xfId="64" applyNumberFormat="1" applyFont="1" applyFill="1" applyBorder="1" applyAlignment="1" applyProtection="1">
      <alignment horizontal="center" vertical="top"/>
      <protection/>
    </xf>
    <xf numFmtId="2" fontId="26" fillId="0" borderId="36" xfId="64" applyNumberFormat="1" applyFont="1" applyFill="1" applyBorder="1" applyAlignment="1" applyProtection="1">
      <alignment horizontal="center" vertical="center"/>
      <protection/>
    </xf>
    <xf numFmtId="0" fontId="26" fillId="0" borderId="37" xfId="64" applyNumberFormat="1" applyFont="1" applyFill="1" applyBorder="1" applyAlignment="1" applyProtection="1">
      <alignment horizontal="left" vertical="center" wrapText="1"/>
      <protection/>
    </xf>
    <xf numFmtId="0" fontId="26" fillId="0" borderId="37" xfId="64" applyNumberFormat="1" applyFont="1" applyFill="1" applyBorder="1" applyAlignment="1" applyProtection="1">
      <alignment horizontal="center" vertical="top"/>
      <protection/>
    </xf>
    <xf numFmtId="2" fontId="26" fillId="0" borderId="37" xfId="64" applyNumberFormat="1" applyFont="1" applyFill="1" applyBorder="1" applyAlignment="1" applyProtection="1">
      <alignment horizontal="center" vertical="center"/>
      <protection/>
    </xf>
    <xf numFmtId="0" fontId="27" fillId="10" borderId="28" xfId="64" applyNumberFormat="1" applyFont="1" applyFill="1" applyBorder="1" applyAlignment="1" applyProtection="1">
      <alignment horizontal="right" vertical="top"/>
      <protection/>
    </xf>
    <xf numFmtId="0" fontId="27" fillId="10" borderId="28" xfId="64" applyNumberFormat="1" applyFont="1" applyFill="1" applyBorder="1" applyAlignment="1" applyProtection="1">
      <alignment vertical="top"/>
      <protection/>
    </xf>
    <xf numFmtId="0" fontId="27" fillId="10" borderId="28" xfId="0" applyFont="1" applyFill="1" applyBorder="1" applyAlignment="1">
      <alignment/>
    </xf>
    <xf numFmtId="1" fontId="27" fillId="10" borderId="28" xfId="0" applyNumberFormat="1" applyFont="1" applyFill="1" applyBorder="1" applyAlignment="1">
      <alignment horizontal="center"/>
    </xf>
    <xf numFmtId="2" fontId="27" fillId="10" borderId="28" xfId="64" applyNumberFormat="1" applyFont="1" applyFill="1" applyBorder="1" applyAlignment="1" applyProtection="1">
      <alignment horizontal="center" vertical="top"/>
      <protection/>
    </xf>
    <xf numFmtId="0" fontId="31" fillId="0" borderId="38" xfId="64" applyNumberFormat="1" applyFont="1" applyFill="1" applyBorder="1" applyAlignment="1" applyProtection="1">
      <alignment horizontal="right" vertical="top"/>
      <protection/>
    </xf>
    <xf numFmtId="10" fontId="31" fillId="0" borderId="38" xfId="64" applyNumberFormat="1" applyFont="1" applyFill="1" applyBorder="1" applyAlignment="1" applyProtection="1">
      <alignment horizontal="center" vertical="top"/>
      <protection/>
    </xf>
    <xf numFmtId="0" fontId="31" fillId="0" borderId="38" xfId="0" applyFont="1" applyFill="1" applyBorder="1" applyAlignment="1">
      <alignment/>
    </xf>
    <xf numFmtId="0" fontId="31" fillId="0" borderId="38" xfId="64" applyNumberFormat="1" applyFont="1" applyFill="1" applyBorder="1" applyAlignment="1" applyProtection="1">
      <alignment vertical="top"/>
      <protection/>
    </xf>
    <xf numFmtId="2" fontId="31" fillId="0" borderId="38" xfId="64" applyNumberFormat="1" applyFont="1" applyFill="1" applyBorder="1" applyAlignment="1" applyProtection="1">
      <alignment horizontal="center" vertical="top"/>
      <protection/>
    </xf>
    <xf numFmtId="0" fontId="27" fillId="0" borderId="28" xfId="64" applyNumberFormat="1" applyFont="1" applyFill="1" applyBorder="1" applyAlignment="1" applyProtection="1">
      <alignment horizontal="right" vertical="top"/>
      <protection/>
    </xf>
    <xf numFmtId="0" fontId="26" fillId="0" borderId="28" xfId="64" applyNumberFormat="1" applyFont="1" applyFill="1" applyBorder="1" applyAlignment="1" applyProtection="1">
      <alignment vertical="top"/>
      <protection/>
    </xf>
    <xf numFmtId="0" fontId="26" fillId="0" borderId="20" xfId="64" applyNumberFormat="1" applyFont="1" applyFill="1" applyBorder="1" applyAlignment="1" applyProtection="1">
      <alignment vertical="top" wrapText="1"/>
      <protection/>
    </xf>
    <xf numFmtId="2" fontId="27" fillId="10" borderId="28" xfId="0" applyNumberFormat="1" applyFont="1" applyFill="1" applyBorder="1" applyAlignment="1">
      <alignment horizontal="center"/>
    </xf>
    <xf numFmtId="0" fontId="28" fillId="0" borderId="20" xfId="64" applyNumberFormat="1" applyFont="1" applyFill="1" applyBorder="1" applyAlignment="1" applyProtection="1">
      <alignment horizontal="center" vertical="top"/>
      <protection/>
    </xf>
    <xf numFmtId="10" fontId="28" fillId="0" borderId="20" xfId="64" applyNumberFormat="1" applyFont="1" applyFill="1" applyBorder="1" applyAlignment="1" applyProtection="1">
      <alignment vertical="top" wrapText="1"/>
      <protection/>
    </xf>
    <xf numFmtId="2" fontId="28" fillId="8" borderId="20" xfId="64" applyNumberFormat="1" applyFont="1" applyFill="1" applyBorder="1" applyAlignment="1" applyProtection="1">
      <alignment horizontal="center" vertical="center"/>
      <protection/>
    </xf>
    <xf numFmtId="0" fontId="28" fillId="0" borderId="0" xfId="64" applyNumberFormat="1" applyFont="1" applyFill="1" applyBorder="1" applyAlignment="1" applyProtection="1">
      <alignment/>
      <protection/>
    </xf>
    <xf numFmtId="2" fontId="34" fillId="0" borderId="39" xfId="64" applyNumberFormat="1" applyFont="1" applyFill="1" applyBorder="1" applyAlignment="1" applyProtection="1">
      <alignment horizontal="center" vertical="center"/>
      <protection/>
    </xf>
    <xf numFmtId="2" fontId="34" fillId="0" borderId="32" xfId="64" applyNumberFormat="1" applyFont="1" applyFill="1" applyBorder="1" applyAlignment="1" applyProtection="1">
      <alignment horizontal="center" vertical="center"/>
      <protection/>
    </xf>
    <xf numFmtId="2" fontId="34" fillId="0" borderId="40" xfId="64" applyNumberFormat="1" applyFont="1" applyFill="1" applyBorder="1" applyAlignment="1" applyProtection="1">
      <alignment horizontal="center" vertical="center"/>
      <protection/>
    </xf>
    <xf numFmtId="0" fontId="28" fillId="0" borderId="0" xfId="64" applyNumberFormat="1" applyFont="1" applyFill="1" applyBorder="1" applyAlignment="1" applyProtection="1">
      <alignment vertical="top"/>
      <protection/>
    </xf>
    <xf numFmtId="0" fontId="27" fillId="10" borderId="0" xfId="64" applyNumberFormat="1" applyFont="1" applyFill="1" applyBorder="1" applyAlignment="1" applyProtection="1">
      <alignment horizontal="left" vertical="top"/>
      <protection/>
    </xf>
    <xf numFmtId="0" fontId="27" fillId="10" borderId="0" xfId="64" applyNumberFormat="1" applyFont="1" applyFill="1" applyBorder="1" applyAlignment="1" applyProtection="1">
      <alignment horizontal="right" vertical="top"/>
      <protection/>
    </xf>
    <xf numFmtId="2" fontId="35" fillId="0" borderId="30" xfId="64" applyNumberFormat="1" applyFont="1" applyFill="1" applyBorder="1" applyAlignment="1" applyProtection="1">
      <alignment horizontal="center" vertical="center"/>
      <protection/>
    </xf>
    <xf numFmtId="2" fontId="35" fillId="0" borderId="39" xfId="64" applyNumberFormat="1" applyFont="1" applyFill="1" applyBorder="1" applyAlignment="1" applyProtection="1">
      <alignment horizontal="center" vertical="center"/>
      <protection/>
    </xf>
    <xf numFmtId="2" fontId="35" fillId="0" borderId="32" xfId="64" applyNumberFormat="1" applyFont="1" applyFill="1" applyBorder="1" applyAlignment="1" applyProtection="1">
      <alignment horizontal="center" vertical="center"/>
      <protection/>
    </xf>
    <xf numFmtId="2" fontId="35" fillId="0" borderId="34" xfId="64" applyNumberFormat="1" applyFont="1" applyFill="1" applyBorder="1" applyAlignment="1" applyProtection="1">
      <alignment horizontal="center" vertical="center"/>
      <protection/>
    </xf>
    <xf numFmtId="2" fontId="28" fillId="0" borderId="21" xfId="64" applyNumberFormat="1" applyFont="1" applyFill="1" applyBorder="1" applyAlignment="1" applyProtection="1">
      <alignment horizontal="center" vertical="center"/>
      <protection/>
    </xf>
    <xf numFmtId="2" fontId="28" fillId="0" borderId="23" xfId="64" applyNumberFormat="1" applyFont="1" applyFill="1" applyBorder="1" applyAlignment="1" applyProtection="1">
      <alignment horizontal="center" vertical="center"/>
      <protection/>
    </xf>
    <xf numFmtId="0" fontId="28" fillId="0" borderId="20" xfId="64" applyNumberFormat="1" applyFont="1" applyFill="1" applyBorder="1" applyAlignment="1" applyProtection="1">
      <alignment horizontal="left" vertical="top"/>
      <protection/>
    </xf>
    <xf numFmtId="0" fontId="28" fillId="0" borderId="39" xfId="64" applyNumberFormat="1" applyFont="1" applyFill="1" applyBorder="1" applyAlignment="1" applyProtection="1">
      <alignment horizontal="center" vertical="center"/>
      <protection/>
    </xf>
    <xf numFmtId="2" fontId="28" fillId="0" borderId="39" xfId="64" applyNumberFormat="1" applyFont="1" applyFill="1" applyBorder="1" applyAlignment="1" applyProtection="1">
      <alignment horizontal="center" vertical="center"/>
      <protection/>
    </xf>
    <xf numFmtId="0" fontId="36" fillId="0" borderId="0" xfId="64" applyNumberFormat="1" applyFont="1" applyFill="1" applyBorder="1" applyAlignment="1" applyProtection="1">
      <alignment/>
      <protection/>
    </xf>
    <xf numFmtId="2" fontId="28" fillId="0" borderId="30" xfId="64" applyNumberFormat="1" applyFont="1" applyFill="1" applyBorder="1" applyAlignment="1" applyProtection="1">
      <alignment horizontal="center" vertical="center"/>
      <protection/>
    </xf>
    <xf numFmtId="2" fontId="34" fillId="0" borderId="30" xfId="64" applyNumberFormat="1" applyFont="1" applyFill="1" applyBorder="1" applyAlignment="1" applyProtection="1">
      <alignment horizontal="center" vertical="center"/>
      <protection/>
    </xf>
    <xf numFmtId="2" fontId="34" fillId="0" borderId="28" xfId="64" applyNumberFormat="1" applyFont="1" applyFill="1" applyBorder="1" applyAlignment="1" applyProtection="1">
      <alignment horizontal="center" vertical="center"/>
      <protection/>
    </xf>
    <xf numFmtId="2" fontId="34" fillId="0" borderId="41" xfId="64" applyNumberFormat="1" applyFont="1" applyFill="1" applyBorder="1" applyAlignment="1" applyProtection="1">
      <alignment horizontal="center" vertical="center"/>
      <protection/>
    </xf>
    <xf numFmtId="2" fontId="34" fillId="0" borderId="42" xfId="64" applyNumberFormat="1" applyFont="1" applyFill="1" applyBorder="1" applyAlignment="1" applyProtection="1">
      <alignment horizontal="center" vertical="center"/>
      <protection/>
    </xf>
    <xf numFmtId="2" fontId="34" fillId="0" borderId="43" xfId="64" applyNumberFormat="1" applyFont="1" applyFill="1" applyBorder="1" applyAlignment="1" applyProtection="1">
      <alignment horizontal="center" vertical="center"/>
      <protection/>
    </xf>
    <xf numFmtId="2" fontId="34" fillId="0" borderId="44" xfId="64" applyNumberFormat="1" applyFont="1" applyFill="1" applyBorder="1" applyAlignment="1" applyProtection="1">
      <alignment horizontal="center" vertical="center"/>
      <protection/>
    </xf>
    <xf numFmtId="2" fontId="34" fillId="0" borderId="34" xfId="64" applyNumberFormat="1" applyFont="1" applyFill="1" applyBorder="1" applyAlignment="1" applyProtection="1">
      <alignment horizontal="center" vertical="center"/>
      <protection/>
    </xf>
    <xf numFmtId="2" fontId="34" fillId="0" borderId="45" xfId="64" applyNumberFormat="1" applyFont="1" applyFill="1" applyBorder="1" applyAlignment="1" applyProtection="1">
      <alignment horizontal="center" vertical="center"/>
      <protection/>
    </xf>
    <xf numFmtId="2" fontId="34" fillId="0" borderId="46" xfId="64" applyNumberFormat="1" applyFont="1" applyFill="1" applyBorder="1" applyAlignment="1" applyProtection="1">
      <alignment horizontal="center" vertical="center"/>
      <protection/>
    </xf>
    <xf numFmtId="10" fontId="28" fillId="0" borderId="23" xfId="64" applyNumberFormat="1" applyFont="1" applyFill="1" applyBorder="1" applyAlignment="1" applyProtection="1">
      <alignment vertical="top" wrapText="1"/>
      <protection/>
    </xf>
    <xf numFmtId="2" fontId="37" fillId="0" borderId="39" xfId="64" applyNumberFormat="1" applyFont="1" applyFill="1" applyBorder="1" applyAlignment="1" applyProtection="1">
      <alignment horizontal="center" vertical="center"/>
      <protection/>
    </xf>
    <xf numFmtId="2" fontId="37" fillId="0" borderId="32" xfId="64" applyNumberFormat="1" applyFont="1" applyFill="1" applyBorder="1" applyAlignment="1" applyProtection="1">
      <alignment horizontal="center" vertical="center"/>
      <protection/>
    </xf>
    <xf numFmtId="2" fontId="37" fillId="0" borderId="34" xfId="64" applyNumberFormat="1" applyFont="1" applyFill="1" applyBorder="1" applyAlignment="1" applyProtection="1">
      <alignment horizontal="center" vertical="center"/>
      <protection/>
    </xf>
    <xf numFmtId="10" fontId="28" fillId="0" borderId="47" xfId="64" applyNumberFormat="1" applyFont="1" applyFill="1" applyBorder="1" applyAlignment="1" applyProtection="1">
      <alignment vertical="top" wrapText="1"/>
      <protection/>
    </xf>
    <xf numFmtId="2" fontId="35" fillId="0" borderId="40" xfId="64" applyNumberFormat="1" applyFont="1" applyFill="1" applyBorder="1" applyAlignment="1" applyProtection="1">
      <alignment horizontal="center" vertical="center"/>
      <protection/>
    </xf>
    <xf numFmtId="0" fontId="27" fillId="0" borderId="0" xfId="64" applyNumberFormat="1" applyFont="1" applyFill="1" applyBorder="1" applyAlignment="1" applyProtection="1">
      <alignment horizontal="right" vertical="top"/>
      <protection/>
    </xf>
    <xf numFmtId="0" fontId="26" fillId="0" borderId="0" xfId="64" applyNumberFormat="1" applyFont="1" applyFill="1" applyBorder="1" applyAlignment="1" applyProtection="1">
      <alignment horizontal="center" vertical="top"/>
      <protection/>
    </xf>
    <xf numFmtId="2" fontId="27" fillId="0" borderId="0" xfId="64" applyNumberFormat="1" applyFont="1" applyFill="1" applyBorder="1" applyAlignment="1" applyProtection="1">
      <alignment horizontal="center" vertical="top"/>
      <protection/>
    </xf>
    <xf numFmtId="0" fontId="38" fillId="0" borderId="0" xfId="0" applyFont="1" applyFill="1" applyBorder="1" applyAlignment="1">
      <alignment/>
    </xf>
    <xf numFmtId="0" fontId="38" fillId="0" borderId="0" xfId="64" applyNumberFormat="1" applyFont="1" applyFill="1" applyBorder="1" applyAlignment="1" applyProtection="1">
      <alignment/>
      <protection/>
    </xf>
    <xf numFmtId="0" fontId="26" fillId="0" borderId="0" xfId="0" applyFont="1" applyAlignment="1">
      <alignment horizontal="center"/>
    </xf>
    <xf numFmtId="2" fontId="34" fillId="0" borderId="48" xfId="64" applyNumberFormat="1" applyFont="1" applyFill="1" applyBorder="1" applyAlignment="1" applyProtection="1">
      <alignment horizontal="center" vertical="center"/>
      <protection/>
    </xf>
    <xf numFmtId="2" fontId="34" fillId="0" borderId="35" xfId="64" applyNumberFormat="1" applyFont="1" applyFill="1" applyBorder="1" applyAlignment="1" applyProtection="1">
      <alignment horizontal="center" vertical="center"/>
      <protection/>
    </xf>
    <xf numFmtId="2" fontId="26" fillId="0" borderId="49" xfId="64" applyNumberFormat="1" applyFont="1" applyFill="1" applyBorder="1" applyAlignment="1" applyProtection="1">
      <alignment horizontal="center" vertical="center"/>
      <protection/>
    </xf>
    <xf numFmtId="2" fontId="35" fillId="0" borderId="39" xfId="64" applyNumberFormat="1" applyFont="1" applyFill="1" applyBorder="1" applyAlignment="1" applyProtection="1">
      <alignment horizontal="center" vertical="center"/>
      <protection/>
    </xf>
    <xf numFmtId="2" fontId="35" fillId="0" borderId="35" xfId="64" applyNumberFormat="1" applyFont="1" applyFill="1" applyBorder="1" applyAlignment="1" applyProtection="1">
      <alignment horizontal="center" vertical="center"/>
      <protection/>
    </xf>
    <xf numFmtId="2" fontId="35" fillId="0" borderId="32" xfId="64" applyNumberFormat="1" applyFont="1" applyFill="1" applyBorder="1" applyAlignment="1" applyProtection="1">
      <alignment horizontal="center" vertical="center"/>
      <protection/>
    </xf>
    <xf numFmtId="2" fontId="35" fillId="0" borderId="30" xfId="64" applyNumberFormat="1" applyFont="1" applyFill="1" applyBorder="1" applyAlignment="1" applyProtection="1">
      <alignment horizontal="center" vertical="center"/>
      <protection/>
    </xf>
    <xf numFmtId="0" fontId="18" fillId="0" borderId="50" xfId="0" applyFont="1" applyBorder="1" applyAlignment="1">
      <alignment/>
    </xf>
    <xf numFmtId="0" fontId="27" fillId="0" borderId="28" xfId="64" applyNumberFormat="1" applyFont="1" applyFill="1" applyBorder="1" applyAlignment="1" applyProtection="1">
      <alignment vertical="top"/>
      <protection/>
    </xf>
    <xf numFmtId="0" fontId="27" fillId="0" borderId="28" xfId="0" applyFont="1" applyFill="1" applyBorder="1" applyAlignment="1">
      <alignment/>
    </xf>
    <xf numFmtId="0" fontId="40" fillId="0" borderId="28" xfId="0" applyFont="1" applyFill="1" applyBorder="1" applyAlignment="1">
      <alignment horizontal="right"/>
    </xf>
    <xf numFmtId="0" fontId="40" fillId="0" borderId="28" xfId="64" applyNumberFormat="1" applyFont="1" applyFill="1" applyBorder="1" applyAlignment="1" applyProtection="1">
      <alignment horizontal="center" vertical="center"/>
      <protection/>
    </xf>
    <xf numFmtId="2" fontId="40" fillId="0" borderId="28" xfId="64" applyNumberFormat="1" applyFont="1" applyFill="1" applyBorder="1" applyAlignment="1" applyProtection="1">
      <alignment horizontal="center" vertical="center"/>
      <protection/>
    </xf>
    <xf numFmtId="0" fontId="40" fillId="0" borderId="34" xfId="0" applyFont="1" applyFill="1" applyBorder="1" applyAlignment="1">
      <alignment horizontal="right"/>
    </xf>
    <xf numFmtId="0" fontId="40" fillId="0" borderId="34" xfId="64" applyNumberFormat="1" applyFont="1" applyFill="1" applyBorder="1" applyAlignment="1" applyProtection="1">
      <alignment horizontal="center" vertical="center"/>
      <protection/>
    </xf>
    <xf numFmtId="2" fontId="40" fillId="0" borderId="34" xfId="64" applyNumberFormat="1" applyFont="1" applyFill="1" applyBorder="1" applyAlignment="1" applyProtection="1">
      <alignment horizontal="center" vertical="center"/>
      <protection/>
    </xf>
    <xf numFmtId="0" fontId="40" fillId="0" borderId="27" xfId="0" applyFont="1" applyFill="1" applyBorder="1" applyAlignment="1">
      <alignment horizontal="right"/>
    </xf>
    <xf numFmtId="2" fontId="28" fillId="0" borderId="28" xfId="64" applyNumberFormat="1" applyFont="1" applyFill="1" applyBorder="1" applyAlignment="1" applyProtection="1">
      <alignment horizontal="center" vertical="center"/>
      <protection/>
    </xf>
    <xf numFmtId="0" fontId="40" fillId="0" borderId="51" xfId="0" applyFont="1" applyFill="1" applyBorder="1" applyAlignment="1">
      <alignment horizontal="right" wrapText="1"/>
    </xf>
    <xf numFmtId="0" fontId="40" fillId="0" borderId="32" xfId="64" applyNumberFormat="1" applyFont="1" applyFill="1" applyBorder="1" applyAlignment="1" applyProtection="1">
      <alignment horizontal="center" vertical="center"/>
      <protection/>
    </xf>
    <xf numFmtId="2" fontId="40" fillId="0" borderId="32" xfId="64" applyNumberFormat="1" applyFont="1" applyFill="1" applyBorder="1" applyAlignment="1" applyProtection="1">
      <alignment horizontal="center" vertical="center"/>
      <protection/>
    </xf>
    <xf numFmtId="2" fontId="28" fillId="0" borderId="32" xfId="64" applyNumberFormat="1" applyFont="1" applyFill="1" applyBorder="1" applyAlignment="1" applyProtection="1">
      <alignment horizontal="center" vertical="center"/>
      <protection/>
    </xf>
    <xf numFmtId="0" fontId="40" fillId="0" borderId="52" xfId="0" applyFont="1" applyFill="1" applyBorder="1" applyAlignment="1">
      <alignment horizontal="right"/>
    </xf>
    <xf numFmtId="0" fontId="40" fillId="0" borderId="30" xfId="64" applyNumberFormat="1" applyFont="1" applyFill="1" applyBorder="1" applyAlignment="1" applyProtection="1">
      <alignment horizontal="center" vertical="center"/>
      <protection/>
    </xf>
    <xf numFmtId="2" fontId="40" fillId="0" borderId="30" xfId="64" applyNumberFormat="1" applyFont="1" applyFill="1" applyBorder="1" applyAlignment="1" applyProtection="1">
      <alignment horizontal="center" vertical="center"/>
      <protection/>
    </xf>
    <xf numFmtId="0" fontId="40" fillId="0" borderId="32" xfId="0" applyFont="1" applyFill="1" applyBorder="1" applyAlignment="1">
      <alignment horizontal="right"/>
    </xf>
    <xf numFmtId="0" fontId="40" fillId="0" borderId="32" xfId="0" applyFont="1" applyFill="1" applyBorder="1" applyAlignment="1">
      <alignment horizontal="right" wrapText="1"/>
    </xf>
    <xf numFmtId="0" fontId="40" fillId="0" borderId="28" xfId="64" applyNumberFormat="1" applyFont="1" applyFill="1" applyBorder="1" applyAlignment="1" applyProtection="1">
      <alignment horizontal="right" vertical="center" wrapText="1"/>
      <protection/>
    </xf>
    <xf numFmtId="0" fontId="40" fillId="0" borderId="32" xfId="64" applyNumberFormat="1" applyFont="1" applyFill="1" applyBorder="1" applyAlignment="1" applyProtection="1">
      <alignment horizontal="right" vertical="center" wrapText="1"/>
      <protection/>
    </xf>
    <xf numFmtId="0" fontId="40" fillId="0" borderId="35" xfId="0" applyFont="1" applyFill="1" applyBorder="1" applyAlignment="1">
      <alignment horizontal="right"/>
    </xf>
    <xf numFmtId="0" fontId="40" fillId="0" borderId="35" xfId="64" applyNumberFormat="1" applyFont="1" applyFill="1" applyBorder="1" applyAlignment="1" applyProtection="1">
      <alignment horizontal="center" vertical="center"/>
      <protection/>
    </xf>
    <xf numFmtId="2" fontId="40" fillId="0" borderId="35" xfId="64" applyNumberFormat="1" applyFont="1" applyFill="1" applyBorder="1" applyAlignment="1" applyProtection="1">
      <alignment horizontal="center" vertical="center"/>
      <protection/>
    </xf>
    <xf numFmtId="0" fontId="40" fillId="0" borderId="0" xfId="64" applyNumberFormat="1" applyFont="1" applyFill="1" applyBorder="1" applyAlignment="1" applyProtection="1">
      <alignment vertical="top"/>
      <protection/>
    </xf>
    <xf numFmtId="0" fontId="40" fillId="0" borderId="34" xfId="0" applyFont="1" applyFill="1" applyBorder="1" applyAlignment="1">
      <alignment horizontal="right" wrapText="1"/>
    </xf>
    <xf numFmtId="0" fontId="28" fillId="0" borderId="20" xfId="0" applyFont="1" applyFill="1" applyBorder="1" applyAlignment="1">
      <alignment horizontal="left"/>
    </xf>
    <xf numFmtId="2" fontId="28" fillId="0" borderId="34" xfId="64" applyNumberFormat="1" applyFont="1" applyFill="1" applyBorder="1" applyAlignment="1" applyProtection="1">
      <alignment horizontal="center" vertical="center"/>
      <protection/>
    </xf>
    <xf numFmtId="2" fontId="40" fillId="0" borderId="28" xfId="64" applyNumberFormat="1" applyFont="1" applyFill="1" applyBorder="1" applyAlignment="1" applyProtection="1">
      <alignment horizontal="left" vertical="center"/>
      <protection/>
    </xf>
    <xf numFmtId="0" fontId="40" fillId="0" borderId="35" xfId="64" applyNumberFormat="1" applyFont="1" applyFill="1" applyBorder="1" applyAlignment="1" applyProtection="1">
      <alignment horizontal="right" vertical="center" wrapText="1"/>
      <protection/>
    </xf>
    <xf numFmtId="0" fontId="40" fillId="0" borderId="0" xfId="64" applyNumberFormat="1" applyFont="1" applyFill="1" applyBorder="1" applyAlignment="1" applyProtection="1">
      <alignment horizontal="right" vertical="center" wrapText="1"/>
      <protection/>
    </xf>
    <xf numFmtId="0" fontId="40" fillId="0" borderId="0" xfId="64" applyNumberFormat="1" applyFont="1" applyFill="1" applyBorder="1" applyAlignment="1" applyProtection="1">
      <alignment horizontal="center" vertical="center"/>
      <protection/>
    </xf>
    <xf numFmtId="2" fontId="40" fillId="0" borderId="0" xfId="64" applyNumberFormat="1" applyFont="1" applyFill="1" applyBorder="1" applyAlignment="1" applyProtection="1">
      <alignment horizontal="center" vertical="center"/>
      <protection/>
    </xf>
    <xf numFmtId="0" fontId="40" fillId="0" borderId="53" xfId="64" applyNumberFormat="1" applyFont="1" applyFill="1" applyBorder="1" applyAlignment="1" applyProtection="1">
      <alignment horizontal="right" vertical="center" wrapText="1"/>
      <protection/>
    </xf>
    <xf numFmtId="0" fontId="42" fillId="0" borderId="36" xfId="64" applyNumberFormat="1" applyFont="1" applyFill="1" applyBorder="1" applyAlignment="1" applyProtection="1">
      <alignment horizontal="center" vertical="top"/>
      <protection/>
    </xf>
    <xf numFmtId="2" fontId="40" fillId="0" borderId="36" xfId="64" applyNumberFormat="1" applyFont="1" applyFill="1" applyBorder="1" applyAlignment="1" applyProtection="1">
      <alignment horizontal="center" vertical="center"/>
      <protection/>
    </xf>
    <xf numFmtId="0" fontId="40" fillId="0" borderId="44" xfId="64" applyNumberFormat="1" applyFont="1" applyFill="1" applyBorder="1" applyAlignment="1" applyProtection="1">
      <alignment horizontal="right" vertical="center" wrapText="1"/>
      <protection/>
    </xf>
    <xf numFmtId="0" fontId="40" fillId="8" borderId="28" xfId="64" applyNumberFormat="1" applyFont="1" applyFill="1" applyBorder="1" applyAlignment="1" applyProtection="1">
      <alignment horizontal="center" vertical="center"/>
      <protection/>
    </xf>
    <xf numFmtId="2" fontId="40" fillId="8" borderId="32" xfId="64" applyNumberFormat="1" applyFont="1" applyFill="1" applyBorder="1" applyAlignment="1" applyProtection="1">
      <alignment horizontal="center" vertical="center"/>
      <protection/>
    </xf>
    <xf numFmtId="0" fontId="28" fillId="0" borderId="20" xfId="64" applyNumberFormat="1" applyFont="1" applyFill="1" applyBorder="1" applyAlignment="1" applyProtection="1">
      <alignment horizontal="left" vertical="center" wrapText="1"/>
      <protection/>
    </xf>
    <xf numFmtId="0" fontId="40" fillId="0" borderId="42" xfId="64" applyNumberFormat="1" applyFont="1" applyFill="1" applyBorder="1" applyAlignment="1" applyProtection="1">
      <alignment horizontal="right" vertical="center"/>
      <protection/>
    </xf>
    <xf numFmtId="0" fontId="40" fillId="0" borderId="44" xfId="0" applyFont="1" applyFill="1" applyBorder="1" applyAlignment="1">
      <alignment horizontal="right" wrapText="1"/>
    </xf>
    <xf numFmtId="0" fontId="40" fillId="0" borderId="48" xfId="64" applyNumberFormat="1" applyFont="1" applyFill="1" applyBorder="1" applyAlignment="1" applyProtection="1">
      <alignment horizontal="right" vertical="center"/>
      <protection/>
    </xf>
    <xf numFmtId="0" fontId="40" fillId="0" borderId="42" xfId="64" applyNumberFormat="1" applyFont="1" applyFill="1" applyBorder="1" applyAlignment="1" applyProtection="1">
      <alignment horizontal="right" vertical="center" wrapText="1"/>
      <protection/>
    </xf>
    <xf numFmtId="174" fontId="40" fillId="0" borderId="28" xfId="64" applyNumberFormat="1" applyFont="1" applyFill="1" applyBorder="1" applyAlignment="1" applyProtection="1">
      <alignment horizontal="center" vertical="center"/>
      <protection/>
    </xf>
    <xf numFmtId="10" fontId="40" fillId="0" borderId="54" xfId="64" applyNumberFormat="1" applyFont="1" applyFill="1" applyBorder="1" applyAlignment="1" applyProtection="1">
      <alignment horizontal="right" vertical="top" wrapText="1"/>
      <protection/>
    </xf>
    <xf numFmtId="0" fontId="40" fillId="0" borderId="55" xfId="64" applyNumberFormat="1" applyFont="1" applyFill="1" applyBorder="1" applyAlignment="1" applyProtection="1">
      <alignment horizontal="right" vertical="center" wrapText="1"/>
      <protection/>
    </xf>
    <xf numFmtId="2" fontId="40" fillId="0" borderId="39" xfId="64" applyNumberFormat="1" applyFont="1" applyFill="1" applyBorder="1" applyAlignment="1" applyProtection="1">
      <alignment horizontal="center" vertical="center"/>
      <protection/>
    </xf>
    <xf numFmtId="0" fontId="40" fillId="0" borderId="51" xfId="64" applyNumberFormat="1" applyFont="1" applyFill="1" applyBorder="1" applyAlignment="1" applyProtection="1">
      <alignment horizontal="right" vertical="center" wrapText="1"/>
      <protection/>
    </xf>
    <xf numFmtId="0" fontId="40" fillId="0" borderId="56" xfId="64" applyNumberFormat="1" applyFont="1" applyFill="1" applyBorder="1" applyAlignment="1" applyProtection="1">
      <alignment horizontal="right" vertical="center"/>
      <protection/>
    </xf>
    <xf numFmtId="2" fontId="40" fillId="0" borderId="40" xfId="64" applyNumberFormat="1" applyFont="1" applyFill="1" applyBorder="1" applyAlignment="1" applyProtection="1">
      <alignment horizontal="center" vertical="center"/>
      <protection/>
    </xf>
    <xf numFmtId="2" fontId="40" fillId="8" borderId="40" xfId="64" applyNumberFormat="1" applyFont="1" applyFill="1" applyBorder="1" applyAlignment="1" applyProtection="1">
      <alignment horizontal="center" vertical="center"/>
      <protection/>
    </xf>
    <xf numFmtId="0" fontId="40" fillId="0" borderId="55" xfId="64" applyNumberFormat="1" applyFont="1" applyFill="1" applyBorder="1" applyAlignment="1" applyProtection="1">
      <alignment horizontal="right" vertical="top" wrapText="1"/>
      <protection/>
    </xf>
    <xf numFmtId="0" fontId="40" fillId="0" borderId="39" xfId="64" applyNumberFormat="1" applyFont="1" applyFill="1" applyBorder="1" applyAlignment="1" applyProtection="1">
      <alignment horizontal="center" vertical="center"/>
      <protection/>
    </xf>
    <xf numFmtId="0" fontId="40" fillId="0" borderId="52" xfId="64" applyNumberFormat="1" applyFont="1" applyFill="1" applyBorder="1" applyAlignment="1" applyProtection="1">
      <alignment horizontal="right" vertical="top" wrapText="1"/>
      <protection/>
    </xf>
    <xf numFmtId="0" fontId="40" fillId="8" borderId="32" xfId="0" applyFont="1" applyFill="1" applyBorder="1" applyAlignment="1">
      <alignment horizontal="center" vertical="center"/>
    </xf>
    <xf numFmtId="0" fontId="40" fillId="0" borderId="52" xfId="64" applyNumberFormat="1" applyFont="1" applyFill="1" applyBorder="1" applyAlignment="1" applyProtection="1">
      <alignment horizontal="right" vertical="center" wrapText="1"/>
      <protection/>
    </xf>
    <xf numFmtId="0" fontId="40" fillId="0" borderId="42" xfId="64" applyNumberFormat="1" applyFont="1" applyFill="1" applyBorder="1" applyAlignment="1" applyProtection="1">
      <alignment horizontal="right" vertical="top" wrapText="1"/>
      <protection/>
    </xf>
    <xf numFmtId="0" fontId="40" fillId="0" borderId="44" xfId="64" applyNumberFormat="1" applyFont="1" applyFill="1" applyBorder="1" applyAlignment="1" applyProtection="1">
      <alignment horizontal="right" vertical="top" wrapText="1"/>
      <protection/>
    </xf>
    <xf numFmtId="0" fontId="40" fillId="0" borderId="48" xfId="64" applyNumberFormat="1" applyFont="1" applyFill="1" applyBorder="1" applyAlignment="1" applyProtection="1">
      <alignment horizontal="right" vertical="top" wrapText="1"/>
      <protection/>
    </xf>
    <xf numFmtId="0" fontId="40" fillId="0" borderId="57" xfId="64" applyNumberFormat="1" applyFont="1" applyFill="1" applyBorder="1" applyAlignment="1" applyProtection="1">
      <alignment horizontal="right" vertical="top" wrapText="1"/>
      <protection/>
    </xf>
    <xf numFmtId="1" fontId="40" fillId="0" borderId="30" xfId="64" applyNumberFormat="1" applyFont="1" applyFill="1" applyBorder="1" applyAlignment="1" applyProtection="1">
      <alignment horizontal="center" vertical="center"/>
      <protection/>
    </xf>
    <xf numFmtId="0" fontId="40" fillId="0" borderId="51" xfId="64" applyNumberFormat="1" applyFont="1" applyFill="1" applyBorder="1" applyAlignment="1" applyProtection="1">
      <alignment horizontal="right" vertical="top" wrapText="1"/>
      <protection/>
    </xf>
    <xf numFmtId="0" fontId="40" fillId="0" borderId="54" xfId="64" applyNumberFormat="1" applyFont="1" applyFill="1" applyBorder="1" applyAlignment="1" applyProtection="1">
      <alignment horizontal="right" vertical="top" wrapText="1"/>
      <protection/>
    </xf>
    <xf numFmtId="0" fontId="40" fillId="0" borderId="55" xfId="0" applyFont="1" applyFill="1" applyBorder="1" applyAlignment="1">
      <alignment horizontal="right"/>
    </xf>
    <xf numFmtId="0" fontId="40" fillId="0" borderId="51" xfId="0" applyFont="1" applyFill="1" applyBorder="1" applyAlignment="1">
      <alignment horizontal="right"/>
    </xf>
    <xf numFmtId="0" fontId="40" fillId="0" borderId="54" xfId="0" applyFont="1" applyFill="1" applyBorder="1" applyAlignment="1">
      <alignment horizontal="right"/>
    </xf>
    <xf numFmtId="0" fontId="40" fillId="0" borderId="56" xfId="0" applyFont="1" applyFill="1" applyBorder="1" applyAlignment="1">
      <alignment horizontal="right"/>
    </xf>
    <xf numFmtId="0" fontId="40" fillId="0" borderId="40" xfId="64" applyNumberFormat="1" applyFont="1" applyFill="1" applyBorder="1" applyAlignment="1" applyProtection="1">
      <alignment horizontal="center" vertical="center"/>
      <protection/>
    </xf>
    <xf numFmtId="0" fontId="28" fillId="10" borderId="0" xfId="64" applyNumberFormat="1" applyFont="1" applyFill="1" applyBorder="1" applyAlignment="1" applyProtection="1">
      <alignment vertical="top"/>
      <protection/>
    </xf>
    <xf numFmtId="0" fontId="28" fillId="10" borderId="0" xfId="64" applyNumberFormat="1" applyFont="1" applyFill="1" applyBorder="1" applyAlignment="1" applyProtection="1">
      <alignment horizontal="left" vertical="top"/>
      <protection/>
    </xf>
    <xf numFmtId="0" fontId="33" fillId="10" borderId="0" xfId="64" applyNumberFormat="1" applyFont="1" applyFill="1" applyBorder="1" applyAlignment="1" applyProtection="1">
      <alignment horizontal="center" vertical="top"/>
      <protection/>
    </xf>
    <xf numFmtId="0" fontId="28" fillId="10" borderId="0" xfId="64" applyNumberFormat="1" applyFont="1" applyFill="1" applyBorder="1" applyAlignment="1" applyProtection="1">
      <alignment horizontal="right" vertical="top"/>
      <protection/>
    </xf>
    <xf numFmtId="0" fontId="33" fillId="10" borderId="0" xfId="64" applyNumberFormat="1" applyFont="1" applyFill="1" applyBorder="1" applyAlignment="1" applyProtection="1">
      <alignment vertical="top"/>
      <protection/>
    </xf>
    <xf numFmtId="2" fontId="28" fillId="0" borderId="0" xfId="64" applyNumberFormat="1" applyFont="1" applyFill="1" applyBorder="1" applyAlignment="1" applyProtection="1">
      <alignment horizontal="center" vertical="center"/>
      <protection/>
    </xf>
    <xf numFmtId="2" fontId="30" fillId="0" borderId="40" xfId="64" applyNumberFormat="1" applyFont="1" applyFill="1" applyBorder="1" applyAlignment="1" applyProtection="1">
      <alignment horizontal="center" vertical="center"/>
      <protection/>
    </xf>
    <xf numFmtId="0" fontId="33" fillId="10" borderId="28" xfId="64" applyNumberFormat="1" applyFont="1" applyFill="1" applyBorder="1" applyAlignment="1" applyProtection="1">
      <alignment horizontal="right" vertical="top"/>
      <protection/>
    </xf>
    <xf numFmtId="0" fontId="33" fillId="10" borderId="28" xfId="64" applyNumberFormat="1" applyFont="1" applyFill="1" applyBorder="1" applyAlignment="1" applyProtection="1">
      <alignment vertical="top"/>
      <protection/>
    </xf>
    <xf numFmtId="0" fontId="33" fillId="10" borderId="28" xfId="0" applyFont="1" applyFill="1" applyBorder="1" applyAlignment="1">
      <alignment/>
    </xf>
    <xf numFmtId="1" fontId="33" fillId="10" borderId="28" xfId="0" applyNumberFormat="1" applyFont="1" applyFill="1" applyBorder="1" applyAlignment="1">
      <alignment horizontal="center"/>
    </xf>
    <xf numFmtId="2" fontId="33" fillId="10" borderId="28" xfId="0" applyNumberFormat="1" applyFont="1" applyFill="1" applyBorder="1" applyAlignment="1">
      <alignment horizontal="center"/>
    </xf>
    <xf numFmtId="0" fontId="40" fillId="0" borderId="38" xfId="64" applyNumberFormat="1" applyFont="1" applyFill="1" applyBorder="1" applyAlignment="1" applyProtection="1">
      <alignment horizontal="right" vertical="top"/>
      <protection/>
    </xf>
    <xf numFmtId="0" fontId="40" fillId="0" borderId="38" xfId="0" applyFont="1" applyFill="1" applyBorder="1" applyAlignment="1">
      <alignment/>
    </xf>
    <xf numFmtId="0" fontId="40" fillId="0" borderId="38" xfId="64" applyNumberFormat="1" applyFont="1" applyFill="1" applyBorder="1" applyAlignment="1" applyProtection="1">
      <alignment vertical="top"/>
      <protection/>
    </xf>
    <xf numFmtId="2" fontId="40" fillId="0" borderId="38" xfId="64" applyNumberFormat="1" applyFont="1" applyFill="1" applyBorder="1" applyAlignment="1" applyProtection="1">
      <alignment horizontal="center" vertical="top"/>
      <protection/>
    </xf>
    <xf numFmtId="0" fontId="33" fillId="0" borderId="28" xfId="64" applyNumberFormat="1" applyFont="1" applyFill="1" applyBorder="1" applyAlignment="1" applyProtection="1">
      <alignment horizontal="right" vertical="top"/>
      <protection/>
    </xf>
    <xf numFmtId="0" fontId="28" fillId="0" borderId="28" xfId="64" applyNumberFormat="1" applyFont="1" applyFill="1" applyBorder="1" applyAlignment="1" applyProtection="1">
      <alignment vertical="top"/>
      <protection/>
    </xf>
    <xf numFmtId="2" fontId="33" fillId="10" borderId="28" xfId="64" applyNumberFormat="1" applyFont="1" applyFill="1" applyBorder="1" applyAlignment="1" applyProtection="1">
      <alignment horizontal="center" vertical="top"/>
      <protection/>
    </xf>
    <xf numFmtId="0" fontId="24" fillId="0" borderId="0" xfId="0" applyFont="1" applyFill="1" applyBorder="1" applyAlignment="1">
      <alignment horizontal="center" vertical="center"/>
    </xf>
    <xf numFmtId="0" fontId="24" fillId="0" borderId="0" xfId="0" applyFont="1" applyFill="1" applyBorder="1" applyAlignment="1">
      <alignment wrapText="1"/>
    </xf>
    <xf numFmtId="2" fontId="24" fillId="0" borderId="0" xfId="0" applyNumberFormat="1" applyFont="1" applyFill="1" applyBorder="1" applyAlignment="1">
      <alignment vertical="center"/>
    </xf>
    <xf numFmtId="0" fontId="28" fillId="0" borderId="58" xfId="64" applyNumberFormat="1" applyFont="1" applyFill="1" applyBorder="1" applyAlignment="1" applyProtection="1">
      <alignment horizontal="center" vertical="center"/>
      <protection/>
    </xf>
    <xf numFmtId="10" fontId="28" fillId="0" borderId="59" xfId="64" applyNumberFormat="1" applyFont="1" applyFill="1" applyBorder="1" applyAlignment="1" applyProtection="1">
      <alignment vertical="top" wrapText="1"/>
      <protection/>
    </xf>
    <xf numFmtId="2" fontId="28" fillId="0" borderId="58" xfId="64" applyNumberFormat="1" applyFont="1" applyFill="1" applyBorder="1" applyAlignment="1" applyProtection="1">
      <alignment horizontal="center" vertical="center"/>
      <protection/>
    </xf>
    <xf numFmtId="2" fontId="28" fillId="0" borderId="60" xfId="64" applyNumberFormat="1" applyFont="1" applyFill="1" applyBorder="1" applyAlignment="1" applyProtection="1">
      <alignment horizontal="center" vertical="center"/>
      <protection/>
    </xf>
    <xf numFmtId="0" fontId="28" fillId="0" borderId="61" xfId="64" applyNumberFormat="1" applyFont="1" applyFill="1" applyBorder="1" applyAlignment="1" applyProtection="1">
      <alignment horizontal="center" vertical="center"/>
      <protection/>
    </xf>
    <xf numFmtId="2" fontId="43" fillId="0" borderId="62" xfId="64" applyNumberFormat="1" applyFont="1" applyFill="1" applyBorder="1" applyAlignment="1" applyProtection="1">
      <alignment horizontal="center" vertical="center"/>
      <protection/>
    </xf>
    <xf numFmtId="2" fontId="28" fillId="0" borderId="62" xfId="64" applyNumberFormat="1" applyFont="1" applyFill="1" applyBorder="1" applyAlignment="1" applyProtection="1">
      <alignment horizontal="center" vertical="center"/>
      <protection/>
    </xf>
    <xf numFmtId="2" fontId="43" fillId="0" borderId="63" xfId="64" applyNumberFormat="1" applyFont="1" applyFill="1" applyBorder="1" applyAlignment="1" applyProtection="1">
      <alignment horizontal="center" vertical="center"/>
      <protection/>
    </xf>
    <xf numFmtId="2" fontId="28" fillId="0" borderId="64" xfId="64" applyNumberFormat="1" applyFont="1" applyFill="1" applyBorder="1" applyAlignment="1" applyProtection="1">
      <alignment horizontal="center" vertical="center"/>
      <protection/>
    </xf>
    <xf numFmtId="2" fontId="43" fillId="0" borderId="28" xfId="64" applyNumberFormat="1" applyFont="1" applyFill="1" applyBorder="1" applyAlignment="1" applyProtection="1">
      <alignment horizontal="center" vertical="center"/>
      <protection/>
    </xf>
    <xf numFmtId="2" fontId="43" fillId="0" borderId="32" xfId="64" applyNumberFormat="1" applyFont="1" applyFill="1" applyBorder="1" applyAlignment="1" applyProtection="1">
      <alignment horizontal="center" vertical="center"/>
      <protection/>
    </xf>
    <xf numFmtId="2" fontId="43" fillId="0" borderId="65" xfId="64" applyNumberFormat="1" applyFont="1" applyFill="1" applyBorder="1" applyAlignment="1" applyProtection="1">
      <alignment horizontal="center" vertical="center"/>
      <protection/>
    </xf>
    <xf numFmtId="2" fontId="28" fillId="0" borderId="65" xfId="64" applyNumberFormat="1" applyFont="1" applyFill="1" applyBorder="1" applyAlignment="1" applyProtection="1">
      <alignment horizontal="center" vertical="center"/>
      <protection/>
    </xf>
    <xf numFmtId="1" fontId="24" fillId="0" borderId="66" xfId="0" applyNumberFormat="1" applyFont="1" applyBorder="1" applyAlignment="1">
      <alignment horizontal="right"/>
    </xf>
    <xf numFmtId="1" fontId="24" fillId="0" borderId="67" xfId="0" applyNumberFormat="1" applyFont="1" applyBorder="1" applyAlignment="1">
      <alignment horizontal="right"/>
    </xf>
    <xf numFmtId="1" fontId="24" fillId="0" borderId="67" xfId="0" applyNumberFormat="1" applyFont="1" applyFill="1" applyBorder="1" applyAlignment="1">
      <alignment horizontal="right" vertical="center"/>
    </xf>
    <xf numFmtId="2" fontId="24" fillId="0" borderId="68" xfId="0" applyNumberFormat="1" applyFont="1" applyBorder="1" applyAlignment="1">
      <alignment/>
    </xf>
    <xf numFmtId="0" fontId="24" fillId="0" borderId="69" xfId="0" applyFont="1" applyBorder="1" applyAlignment="1">
      <alignment/>
    </xf>
    <xf numFmtId="2" fontId="24" fillId="0" borderId="69" xfId="0" applyNumberFormat="1" applyFont="1" applyBorder="1" applyAlignment="1">
      <alignment/>
    </xf>
    <xf numFmtId="1" fontId="24" fillId="0" borderId="70" xfId="0" applyNumberFormat="1" applyFont="1" applyBorder="1" applyAlignment="1">
      <alignment horizontal="right"/>
    </xf>
    <xf numFmtId="0" fontId="26" fillId="0" borderId="47" xfId="64" applyNumberFormat="1" applyFont="1" applyFill="1" applyBorder="1" applyAlignment="1" applyProtection="1">
      <alignment horizontal="center" vertical="center"/>
      <protection/>
    </xf>
    <xf numFmtId="0" fontId="40" fillId="0" borderId="48" xfId="64" applyNumberFormat="1" applyFont="1" applyFill="1" applyBorder="1" applyAlignment="1" applyProtection="1">
      <alignment horizontal="right" vertical="center" wrapText="1"/>
      <protection/>
    </xf>
    <xf numFmtId="0" fontId="40" fillId="8" borderId="35" xfId="64" applyNumberFormat="1" applyFont="1" applyFill="1" applyBorder="1" applyAlignment="1" applyProtection="1">
      <alignment horizontal="center" vertical="center"/>
      <protection/>
    </xf>
    <xf numFmtId="2" fontId="40" fillId="8" borderId="34" xfId="64" applyNumberFormat="1" applyFont="1" applyFill="1" applyBorder="1" applyAlignment="1" applyProtection="1">
      <alignment horizontal="center" vertical="center"/>
      <protection/>
    </xf>
    <xf numFmtId="0" fontId="27" fillId="0" borderId="39" xfId="64" applyNumberFormat="1" applyFont="1" applyFill="1" applyBorder="1" applyAlignment="1" applyProtection="1">
      <alignment horizontal="right" vertical="top"/>
      <protection/>
    </xf>
    <xf numFmtId="0" fontId="27" fillId="0" borderId="39" xfId="64" applyNumberFormat="1" applyFont="1" applyFill="1" applyBorder="1" applyAlignment="1" applyProtection="1">
      <alignment vertical="top"/>
      <protection/>
    </xf>
    <xf numFmtId="0" fontId="27" fillId="0" borderId="39" xfId="0" applyFont="1" applyFill="1" applyBorder="1" applyAlignment="1">
      <alignment/>
    </xf>
    <xf numFmtId="1" fontId="27" fillId="10" borderId="39" xfId="0" applyNumberFormat="1" applyFont="1" applyFill="1" applyBorder="1" applyAlignment="1">
      <alignment horizontal="center"/>
    </xf>
    <xf numFmtId="2" fontId="27" fillId="10" borderId="39" xfId="0" applyNumberFormat="1" applyFont="1" applyFill="1" applyBorder="1" applyAlignment="1">
      <alignment horizontal="center"/>
    </xf>
    <xf numFmtId="0" fontId="26" fillId="0" borderId="25" xfId="64" applyNumberFormat="1" applyFont="1" applyFill="1" applyBorder="1" applyAlignment="1" applyProtection="1">
      <alignment horizontal="left" vertical="center" wrapText="1"/>
      <protection/>
    </xf>
    <xf numFmtId="0" fontId="26" fillId="0" borderId="25" xfId="64" applyNumberFormat="1" applyFont="1" applyFill="1" applyBorder="1" applyAlignment="1" applyProtection="1">
      <alignment horizontal="center" vertical="top"/>
      <protection/>
    </xf>
    <xf numFmtId="2" fontId="26" fillId="0" borderId="25" xfId="64" applyNumberFormat="1" applyFont="1" applyFill="1" applyBorder="1" applyAlignment="1" applyProtection="1">
      <alignment horizontal="center" vertical="center"/>
      <protection/>
    </xf>
    <xf numFmtId="2" fontId="40" fillId="0" borderId="71" xfId="64" applyNumberFormat="1" applyFont="1" applyFill="1" applyBorder="1" applyAlignment="1" applyProtection="1">
      <alignment horizontal="center" vertical="center"/>
      <protection/>
    </xf>
    <xf numFmtId="2" fontId="28" fillId="0" borderId="71" xfId="64" applyNumberFormat="1" applyFont="1" applyFill="1" applyBorder="1" applyAlignment="1" applyProtection="1">
      <alignment horizontal="center" vertical="center"/>
      <protection/>
    </xf>
    <xf numFmtId="0" fontId="28" fillId="0" borderId="21" xfId="0" applyFont="1" applyFill="1" applyBorder="1" applyAlignment="1">
      <alignment horizontal="left" wrapText="1"/>
    </xf>
    <xf numFmtId="0" fontId="40" fillId="8" borderId="72" xfId="0" applyFont="1" applyFill="1" applyBorder="1" applyAlignment="1">
      <alignment horizontal="center" vertical="center"/>
    </xf>
    <xf numFmtId="0" fontId="19" fillId="0" borderId="0" xfId="0" applyFont="1" applyBorder="1" applyAlignment="1">
      <alignment horizontal="left" wrapText="1"/>
    </xf>
    <xf numFmtId="0" fontId="21" fillId="0" borderId="0" xfId="0" applyFont="1" applyBorder="1" applyAlignment="1">
      <alignment horizontal="center"/>
    </xf>
    <xf numFmtId="0" fontId="18" fillId="0" borderId="20" xfId="0" applyFont="1" applyBorder="1" applyAlignment="1">
      <alignment horizontal="center" vertical="center"/>
    </xf>
    <xf numFmtId="0" fontId="18" fillId="0" borderId="20" xfId="0" applyFont="1" applyBorder="1" applyAlignment="1">
      <alignment horizontal="left" vertical="center" wrapText="1"/>
    </xf>
    <xf numFmtId="0" fontId="18" fillId="0" borderId="20" xfId="0" applyFont="1" applyBorder="1" applyAlignment="1">
      <alignment horizontal="right"/>
    </xf>
    <xf numFmtId="0" fontId="20" fillId="0" borderId="0" xfId="0" applyFont="1" applyAlignment="1">
      <alignment horizontal="center"/>
    </xf>
    <xf numFmtId="0" fontId="19" fillId="0" borderId="0" xfId="0" applyFont="1" applyFill="1" applyBorder="1" applyAlignment="1">
      <alignment horizontal="center"/>
    </xf>
    <xf numFmtId="0" fontId="18" fillId="0" borderId="73" xfId="0" applyFont="1" applyBorder="1" applyAlignment="1">
      <alignment horizontal="center"/>
    </xf>
    <xf numFmtId="0" fontId="19" fillId="0" borderId="0" xfId="0" applyFont="1" applyBorder="1" applyAlignment="1">
      <alignment horizontal="left"/>
    </xf>
    <xf numFmtId="0" fontId="19" fillId="0" borderId="19" xfId="0" applyFont="1" applyBorder="1" applyAlignment="1">
      <alignment horizontal="left"/>
    </xf>
    <xf numFmtId="0" fontId="19" fillId="0" borderId="22" xfId="0" applyFont="1" applyBorder="1" applyAlignment="1">
      <alignment/>
    </xf>
    <xf numFmtId="2" fontId="18" fillId="0" borderId="0" xfId="0" applyNumberFormat="1" applyFont="1" applyBorder="1" applyAlignment="1">
      <alignment horizontal="center"/>
    </xf>
    <xf numFmtId="1" fontId="18" fillId="0" borderId="0" xfId="0" applyNumberFormat="1" applyFont="1" applyBorder="1" applyAlignment="1">
      <alignment horizontal="center"/>
    </xf>
    <xf numFmtId="0" fontId="18" fillId="0" borderId="0" xfId="0" applyFont="1" applyBorder="1" applyAlignment="1">
      <alignment horizontal="left"/>
    </xf>
    <xf numFmtId="0" fontId="20"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24" fillId="0" borderId="26" xfId="0" applyFont="1" applyBorder="1" applyAlignment="1">
      <alignment horizontal="right"/>
    </xf>
    <xf numFmtId="0" fontId="24" fillId="0" borderId="52" xfId="0" applyFont="1" applyBorder="1" applyAlignment="1">
      <alignment horizontal="right"/>
    </xf>
    <xf numFmtId="0" fontId="24" fillId="0" borderId="51" xfId="0" applyFont="1" applyBorder="1" applyAlignment="1">
      <alignment horizontal="right"/>
    </xf>
    <xf numFmtId="0" fontId="24" fillId="0" borderId="27" xfId="0" applyFont="1" applyBorder="1" applyAlignment="1">
      <alignment horizontal="right"/>
    </xf>
    <xf numFmtId="173" fontId="27" fillId="0" borderId="0" xfId="0" applyNumberFormat="1" applyFont="1" applyBorder="1" applyAlignment="1">
      <alignment horizontal="left" vertical="top"/>
    </xf>
    <xf numFmtId="0" fontId="26" fillId="0" borderId="0" xfId="64" applyNumberFormat="1" applyFont="1" applyFill="1" applyBorder="1" applyAlignment="1" applyProtection="1">
      <alignment horizontal="right" vertical="center" wrapText="1"/>
      <protection/>
    </xf>
    <xf numFmtId="0" fontId="27" fillId="0" borderId="20" xfId="64" applyNumberFormat="1" applyFont="1" applyFill="1" applyBorder="1" applyAlignment="1" applyProtection="1">
      <alignment horizontal="center" vertical="center" textRotation="90"/>
      <protection/>
    </xf>
    <xf numFmtId="0" fontId="27" fillId="0" borderId="20" xfId="64" applyNumberFormat="1" applyFont="1" applyFill="1" applyBorder="1" applyAlignment="1" applyProtection="1">
      <alignment horizontal="center" vertical="center" shrinkToFit="1"/>
      <protection/>
    </xf>
    <xf numFmtId="0" fontId="27" fillId="0" borderId="20" xfId="64" applyNumberFormat="1" applyFont="1" applyFill="1" applyBorder="1" applyAlignment="1" applyProtection="1">
      <alignment horizontal="center" vertical="center" wrapText="1"/>
      <protection/>
    </xf>
    <xf numFmtId="0" fontId="27" fillId="0" borderId="20" xfId="64" applyNumberFormat="1" applyFont="1" applyFill="1" applyBorder="1" applyAlignment="1" applyProtection="1">
      <alignment horizontal="center" vertical="center" textRotation="90" wrapText="1"/>
      <protection/>
    </xf>
    <xf numFmtId="0" fontId="27" fillId="0" borderId="20" xfId="64" applyNumberFormat="1" applyFont="1" applyFill="1" applyBorder="1" applyAlignment="1" applyProtection="1">
      <alignment horizontal="center" vertical="center"/>
      <protection/>
    </xf>
    <xf numFmtId="0" fontId="26" fillId="0" borderId="50" xfId="64" applyNumberFormat="1" applyFont="1" applyFill="1" applyBorder="1" applyAlignment="1" applyProtection="1">
      <alignment horizontal="left"/>
      <protection/>
    </xf>
    <xf numFmtId="0" fontId="26" fillId="0" borderId="0" xfId="64" applyNumberFormat="1" applyFont="1" applyFill="1" applyBorder="1" applyAlignment="1" applyProtection="1">
      <alignment horizontal="center"/>
      <protection/>
    </xf>
    <xf numFmtId="0" fontId="27" fillId="0" borderId="28" xfId="64" applyNumberFormat="1" applyFont="1" applyFill="1" applyBorder="1" applyAlignment="1" applyProtection="1">
      <alignment horizontal="right" vertical="top"/>
      <protection/>
    </xf>
    <xf numFmtId="0" fontId="31" fillId="0" borderId="38" xfId="64" applyNumberFormat="1" applyFont="1" applyFill="1" applyBorder="1" applyAlignment="1" applyProtection="1">
      <alignment horizontal="right" vertical="top"/>
      <protection/>
    </xf>
    <xf numFmtId="0" fontId="27" fillId="0" borderId="39" xfId="64" applyNumberFormat="1" applyFont="1" applyFill="1" applyBorder="1" applyAlignment="1" applyProtection="1">
      <alignment horizontal="right" vertical="top"/>
      <protection/>
    </xf>
    <xf numFmtId="0" fontId="32" fillId="0" borderId="20" xfId="64" applyNumberFormat="1" applyFont="1" applyFill="1" applyBorder="1" applyAlignment="1" applyProtection="1">
      <alignment horizontal="center" vertical="center" textRotation="90"/>
      <protection/>
    </xf>
    <xf numFmtId="0" fontId="32" fillId="0" borderId="20" xfId="64" applyNumberFormat="1" applyFont="1" applyFill="1" applyBorder="1" applyAlignment="1" applyProtection="1">
      <alignment horizontal="center" vertical="center" shrinkToFit="1"/>
      <protection/>
    </xf>
    <xf numFmtId="0" fontId="27" fillId="10" borderId="28" xfId="64" applyNumberFormat="1" applyFont="1" applyFill="1" applyBorder="1" applyAlignment="1" applyProtection="1">
      <alignment horizontal="right" vertical="top"/>
      <protection/>
    </xf>
    <xf numFmtId="0" fontId="33" fillId="0" borderId="28" xfId="64" applyNumberFormat="1" applyFont="1" applyFill="1" applyBorder="1" applyAlignment="1" applyProtection="1">
      <alignment horizontal="right" vertical="top"/>
      <protection/>
    </xf>
    <xf numFmtId="0" fontId="33" fillId="0" borderId="20" xfId="64" applyNumberFormat="1" applyFont="1" applyFill="1" applyBorder="1" applyAlignment="1" applyProtection="1">
      <alignment horizontal="center" vertical="center" textRotation="90"/>
      <protection/>
    </xf>
    <xf numFmtId="0" fontId="33" fillId="10" borderId="28" xfId="64" applyNumberFormat="1" applyFont="1" applyFill="1" applyBorder="1" applyAlignment="1" applyProtection="1">
      <alignment horizontal="right" vertical="top"/>
      <protection/>
    </xf>
    <xf numFmtId="0" fontId="40" fillId="0" borderId="38" xfId="64" applyNumberFormat="1" applyFont="1" applyFill="1" applyBorder="1" applyAlignment="1" applyProtection="1">
      <alignment horizontal="right" vertical="top"/>
      <protection/>
    </xf>
    <xf numFmtId="0" fontId="33" fillId="0" borderId="20" xfId="64" applyNumberFormat="1" applyFont="1" applyFill="1" applyBorder="1" applyAlignment="1" applyProtection="1">
      <alignment horizontal="center" vertical="center" shrinkToFit="1"/>
      <protection/>
    </xf>
    <xf numFmtId="0" fontId="26" fillId="0" borderId="20" xfId="64" applyNumberFormat="1" applyFont="1" applyFill="1" applyBorder="1" applyAlignment="1" applyProtection="1">
      <alignment horizontal="left" vertical="center" wrapText="1"/>
      <protection/>
    </xf>
    <xf numFmtId="0" fontId="26" fillId="0" borderId="0" xfId="0" applyFont="1" applyAlignment="1">
      <alignment horizontal="left" vertical="top"/>
    </xf>
    <xf numFmtId="0" fontId="26" fillId="0" borderId="50" xfId="64" applyNumberFormat="1" applyFont="1" applyFill="1" applyBorder="1" applyAlignment="1" applyProtection="1">
      <alignment/>
      <protection/>
    </xf>
    <xf numFmtId="0" fontId="40" fillId="0" borderId="74" xfId="0" applyFont="1" applyFill="1" applyBorder="1" applyAlignment="1">
      <alignment horizontal="right"/>
    </xf>
    <xf numFmtId="0" fontId="40" fillId="0" borderId="62" xfId="0" applyFont="1" applyFill="1" applyBorder="1" applyAlignment="1">
      <alignment horizontal="center" vertical="center"/>
    </xf>
    <xf numFmtId="2" fontId="40" fillId="0" borderId="62" xfId="64" applyNumberFormat="1" applyFont="1" applyFill="1" applyBorder="1" applyAlignment="1" applyProtection="1">
      <alignment horizontal="center" vertical="center"/>
      <protection/>
    </xf>
    <xf numFmtId="10" fontId="28" fillId="0" borderId="75" xfId="64" applyNumberFormat="1" applyFont="1" applyFill="1" applyBorder="1" applyAlignment="1" applyProtection="1">
      <alignment vertical="top" wrapText="1"/>
      <protection/>
    </xf>
    <xf numFmtId="0" fontId="28" fillId="0" borderId="64" xfId="64" applyNumberFormat="1" applyFont="1" applyFill="1" applyBorder="1" applyAlignment="1" applyProtection="1">
      <alignment horizontal="center" vertical="center"/>
      <protection/>
    </xf>
    <xf numFmtId="2" fontId="28" fillId="0" borderId="64" xfId="64" applyNumberFormat="1" applyFont="1" applyFill="1" applyBorder="1" applyAlignment="1" applyProtection="1">
      <alignment horizontal="center" vertical="center"/>
      <protection/>
    </xf>
    <xf numFmtId="0" fontId="40" fillId="0" borderId="42" xfId="64" applyNumberFormat="1" applyFont="1" applyFill="1" applyBorder="1" applyAlignment="1" applyProtection="1">
      <alignment horizontal="right" vertical="top" wrapText="1"/>
      <protection/>
    </xf>
    <xf numFmtId="0" fontId="40" fillId="0" borderId="28" xfId="64" applyNumberFormat="1" applyFont="1" applyFill="1" applyBorder="1" applyAlignment="1" applyProtection="1">
      <alignment horizontal="center" vertical="center"/>
      <protection/>
    </xf>
    <xf numFmtId="2" fontId="40" fillId="0" borderId="28" xfId="64" applyNumberFormat="1" applyFont="1" applyFill="1" applyBorder="1" applyAlignment="1" applyProtection="1">
      <alignment horizontal="center" vertical="center"/>
      <protection/>
    </xf>
    <xf numFmtId="0" fontId="40" fillId="0" borderId="44" xfId="64" applyNumberFormat="1" applyFont="1" applyFill="1" applyBorder="1" applyAlignment="1" applyProtection="1">
      <alignment horizontal="right" vertical="top" wrapText="1"/>
      <protection/>
    </xf>
    <xf numFmtId="0" fontId="40" fillId="0" borderId="32" xfId="64" applyNumberFormat="1" applyFont="1" applyFill="1" applyBorder="1" applyAlignment="1" applyProtection="1">
      <alignment horizontal="center" vertical="center"/>
      <protection/>
    </xf>
    <xf numFmtId="2" fontId="40" fillId="0" borderId="32" xfId="64" applyNumberFormat="1" applyFont="1" applyFill="1" applyBorder="1" applyAlignment="1" applyProtection="1">
      <alignment horizontal="center" vertical="center"/>
      <protection/>
    </xf>
    <xf numFmtId="1" fontId="40" fillId="0" borderId="32" xfId="64" applyNumberFormat="1" applyFont="1" applyFill="1" applyBorder="1" applyAlignment="1" applyProtection="1">
      <alignment horizontal="center" vertical="center"/>
      <protection/>
    </xf>
    <xf numFmtId="0" fontId="40" fillId="0" borderId="76" xfId="64" applyNumberFormat="1" applyFont="1" applyFill="1" applyBorder="1" applyAlignment="1" applyProtection="1">
      <alignment horizontal="right" vertical="top" wrapText="1"/>
      <protection/>
    </xf>
    <xf numFmtId="0" fontId="40" fillId="0" borderId="65" xfId="64" applyNumberFormat="1" applyFont="1" applyFill="1" applyBorder="1" applyAlignment="1" applyProtection="1">
      <alignment horizontal="center" vertical="center"/>
      <protection/>
    </xf>
    <xf numFmtId="1" fontId="40" fillId="0" borderId="65" xfId="64" applyNumberFormat="1" applyFont="1" applyFill="1" applyBorder="1" applyAlignment="1" applyProtection="1">
      <alignment horizontal="center" vertical="center"/>
      <protection/>
    </xf>
    <xf numFmtId="10" fontId="40" fillId="0" borderId="26" xfId="64" applyNumberFormat="1" applyFont="1" applyFill="1" applyBorder="1" applyAlignment="1" applyProtection="1">
      <alignment horizontal="right" vertical="top" wrapText="1"/>
      <protection/>
    </xf>
    <xf numFmtId="0" fontId="40" fillId="0" borderId="0" xfId="64" applyNumberFormat="1" applyFont="1" applyFill="1" applyBorder="1" applyAlignment="1" applyProtection="1">
      <alignment horizontal="center" vertical="center"/>
      <protection/>
    </xf>
    <xf numFmtId="2" fontId="40" fillId="0" borderId="0" xfId="64" applyNumberFormat="1" applyFont="1" applyFill="1" applyBorder="1" applyAlignment="1" applyProtection="1">
      <alignment horizontal="center" vertical="center"/>
      <protection/>
    </xf>
    <xf numFmtId="2" fontId="28" fillId="0" borderId="0" xfId="64" applyNumberFormat="1" applyFont="1" applyFill="1" applyBorder="1" applyAlignment="1" applyProtection="1">
      <alignment horizontal="center" vertical="center"/>
      <protection/>
    </xf>
    <xf numFmtId="0" fontId="40" fillId="0" borderId="56" xfId="0" applyFont="1" applyFill="1" applyBorder="1" applyAlignment="1">
      <alignment horizontal="right" wrapText="1"/>
    </xf>
    <xf numFmtId="0" fontId="40" fillId="8" borderId="40" xfId="0" applyFont="1" applyFill="1" applyBorder="1" applyAlignment="1">
      <alignment horizontal="center" vertical="center"/>
    </xf>
    <xf numFmtId="2" fontId="40" fillId="0" borderId="40" xfId="64" applyNumberFormat="1" applyFont="1" applyFill="1" applyBorder="1" applyAlignment="1" applyProtection="1">
      <alignment horizontal="center" vertical="center"/>
      <protection/>
    </xf>
    <xf numFmtId="2" fontId="28" fillId="0" borderId="40" xfId="64" applyNumberFormat="1" applyFont="1" applyFill="1" applyBorder="1" applyAlignment="1" applyProtection="1">
      <alignment horizontal="center" vertical="center"/>
      <protection/>
    </xf>
    <xf numFmtId="0" fontId="18" fillId="0" borderId="0" xfId="0" applyFont="1" applyBorder="1" applyAlignment="1">
      <alignment horizontal="left"/>
    </xf>
    <xf numFmtId="0" fontId="18" fillId="0" borderId="19" xfId="0" applyFont="1" applyFill="1" applyBorder="1" applyAlignment="1">
      <alignment/>
    </xf>
    <xf numFmtId="0" fontId="18" fillId="0" borderId="0" xfId="0" applyFont="1" applyAlignment="1">
      <alignment/>
    </xf>
    <xf numFmtId="0" fontId="19" fillId="0" borderId="0" xfId="0" applyFont="1" applyAlignment="1">
      <alignment/>
    </xf>
    <xf numFmtId="0" fontId="18" fillId="0" borderId="20" xfId="0" applyFont="1" applyBorder="1" applyAlignment="1">
      <alignment horizontal="center" wrapText="1"/>
    </xf>
    <xf numFmtId="0" fontId="18"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26" fillId="0" borderId="0" xfId="64" applyNumberFormat="1" applyFont="1" applyFill="1" applyBorder="1" applyAlignment="1" applyProtection="1">
      <alignment horizontal="right" vertical="center" wrapText="1"/>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cel Built-in Normal"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te" xfId="74"/>
    <cellStyle name="Output" xfId="75"/>
    <cellStyle name="Percent" xfId="76"/>
    <cellStyle name="Title" xfId="77"/>
    <cellStyle name="Total" xfId="78"/>
    <cellStyle name="Warning Text" xfId="79"/>
    <cellStyle name="Акцент1" xfId="80"/>
    <cellStyle name="Акцент2" xfId="81"/>
    <cellStyle name="Акцент3" xfId="82"/>
    <cellStyle name="Акцент4" xfId="83"/>
    <cellStyle name="Акцент5" xfId="84"/>
    <cellStyle name="Акцент6" xfId="85"/>
    <cellStyle name="Ввод " xfId="86"/>
    <cellStyle name="Вывод" xfId="87"/>
    <cellStyle name="Вычисление"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Плохой" xfId="97"/>
    <cellStyle name="Пояснение" xfId="98"/>
    <cellStyle name="Примечание" xfId="99"/>
    <cellStyle name="Связанная ячейка" xfId="100"/>
    <cellStyle name="Текст предупреждения" xfId="101"/>
    <cellStyle name="Хороший" xfId="102"/>
  </cellStyles>
  <dxfs count="7">
    <dxf>
      <fill>
        <patternFill patternType="solid">
          <fgColor theme="9" tint="0.7999799847602844"/>
          <bgColor theme="9" tint="0.7999799847602844"/>
        </patternFill>
      </fill>
    </dxf>
    <dxf>
      <fill>
        <patternFill patternType="solid">
          <fgColor theme="9" tint="0.7999500036239624"/>
          <bgColor theme="4" tint="0.7999799847602844"/>
        </patternFill>
      </fill>
    </dxf>
    <dxf>
      <font>
        <b/>
        <color theme="9" tint="-0.24997000396251678"/>
      </font>
    </dxf>
    <dxf>
      <font>
        <b/>
        <color theme="9" tint="-0.24997000396251678"/>
      </font>
    </dxf>
    <dxf>
      <font>
        <b/>
        <color theme="9" tint="-0.24997000396251678"/>
      </font>
      <border>
        <top style="thin">
          <color theme="9"/>
        </top>
      </border>
    </dxf>
    <dxf>
      <font>
        <b/>
        <i val="0"/>
        <color theme="3"/>
      </font>
      <border>
        <bottom style="thin">
          <color theme="4"/>
        </bottom>
      </border>
    </dxf>
    <dxf>
      <font>
        <color theme="3"/>
      </font>
      <border>
        <top style="medium">
          <color theme="4" tint="-0.24993999302387238"/>
        </top>
        <bottom style="medium">
          <color theme="4" tint="-0.24993999302387238"/>
        </bottom>
      </border>
    </dxf>
  </dxfs>
  <tableStyles count="1" defaultTableStyle="TableStyleMedium9" defaultPivotStyle="PivotStyleMedium4">
    <tableStyle name="Services Price List Table"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view="pageBreakPreview" zoomScaleSheetLayoutView="100" zoomScalePageLayoutView="0" workbookViewId="0" topLeftCell="A1">
      <selection activeCell="F27" sqref="F27"/>
    </sheetView>
  </sheetViews>
  <sheetFormatPr defaultColWidth="10.8515625" defaultRowHeight="12.75"/>
  <cols>
    <col min="1" max="1" width="6.28125" style="1" customWidth="1"/>
    <col min="2" max="4" width="10.8515625" style="1" customWidth="1"/>
    <col min="5" max="5" width="22.140625" style="1" customWidth="1"/>
    <col min="6" max="6" width="13.7109375" style="1" customWidth="1"/>
    <col min="7" max="16384" width="10.8515625" style="1" customWidth="1"/>
  </cols>
  <sheetData>
    <row r="1" ht="15.75">
      <c r="F1" s="2" t="s">
        <v>0</v>
      </c>
    </row>
    <row r="2" spans="4:6" ht="12.75">
      <c r="D2" s="3"/>
      <c r="E2" s="3"/>
      <c r="F2" s="3"/>
    </row>
    <row r="3" ht="12.75">
      <c r="D3" s="4" t="s">
        <v>1</v>
      </c>
    </row>
    <row r="5" ht="12.75">
      <c r="D5" s="1" t="s">
        <v>2</v>
      </c>
    </row>
    <row r="7" spans="1:6" ht="15.75">
      <c r="A7" s="294" t="s">
        <v>3</v>
      </c>
      <c r="B7" s="294"/>
      <c r="C7" s="294"/>
      <c r="D7" s="294"/>
      <c r="E7" s="294"/>
      <c r="F7" s="294"/>
    </row>
    <row r="9" spans="1:6" ht="15" customHeight="1">
      <c r="A9" s="293" t="s">
        <v>124</v>
      </c>
      <c r="B9" s="293"/>
      <c r="C9" s="293"/>
      <c r="D9" s="293"/>
      <c r="E9" s="293"/>
      <c r="F9" s="293"/>
    </row>
    <row r="10" ht="15.75">
      <c r="A10" s="2" t="s">
        <v>125</v>
      </c>
    </row>
    <row r="11" ht="15.75">
      <c r="A11" s="363" t="s">
        <v>204</v>
      </c>
    </row>
    <row r="13" ht="12.75">
      <c r="D13" s="362" t="s">
        <v>205</v>
      </c>
    </row>
    <row r="14" ht="15.75">
      <c r="A14" s="2" t="s">
        <v>126</v>
      </c>
    </row>
    <row r="15" spans="1:6" ht="25.5">
      <c r="A15" s="5" t="s">
        <v>4</v>
      </c>
      <c r="B15" s="295" t="s">
        <v>5</v>
      </c>
      <c r="C15" s="295"/>
      <c r="D15" s="295"/>
      <c r="E15" s="295"/>
      <c r="F15" s="364" t="s">
        <v>206</v>
      </c>
    </row>
    <row r="16" spans="1:6" ht="25.5" customHeight="1">
      <c r="A16" s="5">
        <v>1</v>
      </c>
      <c r="B16" s="296" t="s">
        <v>127</v>
      </c>
      <c r="C16" s="296"/>
      <c r="D16" s="296"/>
      <c r="E16" s="296"/>
      <c r="F16" s="6"/>
    </row>
    <row r="17" spans="1:6" ht="12.75">
      <c r="A17" s="5">
        <v>2</v>
      </c>
      <c r="B17" s="297" t="s">
        <v>6</v>
      </c>
      <c r="C17" s="297"/>
      <c r="D17" s="297"/>
      <c r="E17" s="297"/>
      <c r="F17" s="8"/>
    </row>
    <row r="18" spans="1:6" ht="12.75">
      <c r="A18" s="7">
        <v>3</v>
      </c>
      <c r="B18" s="9"/>
      <c r="C18" s="10"/>
      <c r="D18" s="10"/>
      <c r="E18" s="11" t="s">
        <v>7</v>
      </c>
      <c r="F18" s="8"/>
    </row>
    <row r="19" spans="1:6" ht="12.75">
      <c r="A19" s="7">
        <v>4</v>
      </c>
      <c r="B19" s="12"/>
      <c r="C19" s="12"/>
      <c r="D19" s="12"/>
      <c r="E19" s="13" t="s">
        <v>8</v>
      </c>
      <c r="F19" s="14"/>
    </row>
    <row r="22" spans="1:5" ht="12.75">
      <c r="A22" s="165" t="s">
        <v>128</v>
      </c>
      <c r="B22" s="165"/>
      <c r="C22" s="165"/>
      <c r="D22" s="165"/>
      <c r="E22" s="165"/>
    </row>
    <row r="23" spans="2:6" ht="12.75">
      <c r="B23" s="298" t="s">
        <v>129</v>
      </c>
      <c r="C23" s="298"/>
      <c r="D23" s="298"/>
      <c r="E23" s="298"/>
      <c r="F23" s="298"/>
    </row>
    <row r="25" ht="12.75">
      <c r="A25" s="362" t="s">
        <v>203</v>
      </c>
    </row>
    <row r="27" ht="12.75">
      <c r="A27" s="1" t="s">
        <v>130</v>
      </c>
    </row>
    <row r="28" spans="2:6" ht="12.75">
      <c r="B28" s="298" t="s">
        <v>129</v>
      </c>
      <c r="C28" s="298"/>
      <c r="D28" s="298"/>
      <c r="E28" s="298"/>
      <c r="F28" s="298"/>
    </row>
  </sheetData>
  <sheetProtection selectLockedCells="1" selectUnlockedCells="1"/>
  <mergeCells count="7">
    <mergeCell ref="B23:F23"/>
    <mergeCell ref="A7:F7"/>
    <mergeCell ref="A9:F9"/>
    <mergeCell ref="B15:E15"/>
    <mergeCell ref="B16:E16"/>
    <mergeCell ref="B17:E17"/>
    <mergeCell ref="B28:F28"/>
  </mergeCells>
  <printOptions horizontalCentered="1"/>
  <pageMargins left="0.7500000000000001" right="0.7500000000000001" top="0.98" bottom="0.98"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36"/>
  <sheetViews>
    <sheetView view="pageBreakPreview" zoomScale="85" zoomScaleNormal="85" zoomScaleSheetLayoutView="85" zoomScalePageLayoutView="0" workbookViewId="0" topLeftCell="A1">
      <selection activeCell="H27" sqref="H27"/>
    </sheetView>
  </sheetViews>
  <sheetFormatPr defaultColWidth="7.421875" defaultRowHeight="12.75"/>
  <cols>
    <col min="1" max="1" width="4.7109375" style="1" customWidth="1"/>
    <col min="2" max="2" width="13.140625" style="1" customWidth="1"/>
    <col min="3" max="3" width="74.8515625" style="1" customWidth="1"/>
    <col min="4" max="4" width="11.421875" style="1" customWidth="1"/>
    <col min="5" max="5" width="11.28125" style="1" customWidth="1"/>
    <col min="6" max="6" width="11.00390625" style="1" customWidth="1"/>
    <col min="7" max="8" width="10.140625" style="1" customWidth="1"/>
    <col min="9" max="16384" width="7.421875" style="1" customWidth="1"/>
  </cols>
  <sheetData>
    <row r="1" spans="1:11" s="18" customFormat="1" ht="15.75">
      <c r="A1" s="294" t="s">
        <v>11</v>
      </c>
      <c r="B1" s="294"/>
      <c r="C1" s="294"/>
      <c r="D1" s="294"/>
      <c r="E1" s="294"/>
      <c r="F1" s="294"/>
      <c r="G1" s="294"/>
      <c r="H1" s="294"/>
      <c r="I1" s="17"/>
      <c r="J1" s="17"/>
      <c r="K1" s="17"/>
    </row>
    <row r="2" spans="1:8" ht="15.75">
      <c r="A2" s="299" t="s">
        <v>12</v>
      </c>
      <c r="B2" s="299"/>
      <c r="C2" s="299"/>
      <c r="D2" s="299"/>
      <c r="E2" s="299"/>
      <c r="F2" s="299"/>
      <c r="G2" s="299"/>
      <c r="H2" s="299"/>
    </row>
    <row r="3" spans="1:11" s="18" customFormat="1" ht="15.75">
      <c r="A3" s="300" t="s">
        <v>13</v>
      </c>
      <c r="B3" s="300"/>
      <c r="C3" s="300"/>
      <c r="D3" s="300"/>
      <c r="E3" s="300"/>
      <c r="F3" s="300"/>
      <c r="G3" s="300"/>
      <c r="H3" s="300"/>
      <c r="I3" s="17"/>
      <c r="J3" s="17"/>
      <c r="K3" s="17"/>
    </row>
    <row r="5" spans="1:11" s="18" customFormat="1" ht="15.75">
      <c r="A5" s="301" t="s">
        <v>14</v>
      </c>
      <c r="B5" s="301"/>
      <c r="C5" s="302" t="s">
        <v>134</v>
      </c>
      <c r="D5" s="302"/>
      <c r="E5" s="302"/>
      <c r="F5" s="302"/>
      <c r="G5" s="302"/>
      <c r="H5" s="302"/>
      <c r="I5" s="17"/>
      <c r="J5" s="17"/>
      <c r="K5" s="17"/>
    </row>
    <row r="6" spans="1:11" s="18" customFormat="1" ht="15.75">
      <c r="A6" s="301" t="s">
        <v>15</v>
      </c>
      <c r="B6" s="301"/>
      <c r="C6" s="302" t="str">
        <f>C5</f>
        <v>Subates pamatskola</v>
      </c>
      <c r="D6" s="302"/>
      <c r="E6" s="302"/>
      <c r="F6" s="302"/>
      <c r="G6" s="302"/>
      <c r="H6" s="302"/>
      <c r="I6" s="17"/>
      <c r="J6" s="17"/>
      <c r="K6" s="17"/>
    </row>
    <row r="7" spans="1:11" s="18" customFormat="1" ht="15.75">
      <c r="A7" s="301" t="s">
        <v>16</v>
      </c>
      <c r="B7" s="301"/>
      <c r="C7" s="303" t="s">
        <v>133</v>
      </c>
      <c r="D7" s="303"/>
      <c r="E7" s="303"/>
      <c r="F7" s="303"/>
      <c r="G7" s="303"/>
      <c r="H7" s="303"/>
      <c r="I7" s="17"/>
      <c r="J7" s="17"/>
      <c r="K7" s="17"/>
    </row>
    <row r="8" spans="4:8" ht="12.75" customHeight="1">
      <c r="D8" s="1" t="s">
        <v>17</v>
      </c>
      <c r="F8" s="304">
        <f>D29</f>
        <v>0</v>
      </c>
      <c r="G8" s="304"/>
      <c r="H8" s="304"/>
    </row>
    <row r="9" spans="4:8" ht="12.75">
      <c r="D9" s="1" t="s">
        <v>18</v>
      </c>
      <c r="F9" s="305">
        <v>0</v>
      </c>
      <c r="G9" s="305"/>
      <c r="H9" s="305"/>
    </row>
    <row r="10" spans="4:5" ht="12.75">
      <c r="D10" s="4" t="s">
        <v>19</v>
      </c>
      <c r="E10" s="19"/>
    </row>
    <row r="11" spans="4:8" ht="12.75">
      <c r="D11" s="360" t="s">
        <v>201</v>
      </c>
      <c r="E11" s="306"/>
      <c r="F11" s="306"/>
      <c r="G11" s="306"/>
      <c r="H11" s="306"/>
    </row>
    <row r="12" spans="1:8" ht="12.75" customHeight="1">
      <c r="A12" s="307" t="s">
        <v>4</v>
      </c>
      <c r="B12" s="308" t="s">
        <v>20</v>
      </c>
      <c r="C12" s="308" t="s">
        <v>21</v>
      </c>
      <c r="D12" s="365" t="s">
        <v>207</v>
      </c>
      <c r="E12" s="308" t="s">
        <v>22</v>
      </c>
      <c r="F12" s="308"/>
      <c r="G12" s="308"/>
      <c r="H12" s="308" t="s">
        <v>23</v>
      </c>
    </row>
    <row r="13" spans="1:8" ht="31.5" customHeight="1">
      <c r="A13" s="307"/>
      <c r="B13" s="308"/>
      <c r="C13" s="308"/>
      <c r="D13" s="308"/>
      <c r="E13" s="366" t="s">
        <v>208</v>
      </c>
      <c r="F13" s="366" t="s">
        <v>209</v>
      </c>
      <c r="G13" s="366" t="s">
        <v>210</v>
      </c>
      <c r="H13" s="308"/>
    </row>
    <row r="14" spans="1:8" ht="14.25">
      <c r="A14" s="20">
        <v>1</v>
      </c>
      <c r="B14" s="21" t="s">
        <v>24</v>
      </c>
      <c r="C14" s="22" t="s">
        <v>146</v>
      </c>
      <c r="D14" s="23"/>
      <c r="E14" s="23"/>
      <c r="F14" s="23"/>
      <c r="G14" s="23"/>
      <c r="H14" s="270"/>
    </row>
    <row r="15" spans="1:8" ht="14.25">
      <c r="A15" s="20">
        <v>2</v>
      </c>
      <c r="B15" s="21" t="s">
        <v>26</v>
      </c>
      <c r="C15" s="22" t="s">
        <v>25</v>
      </c>
      <c r="D15" s="23"/>
      <c r="E15" s="23"/>
      <c r="F15" s="23"/>
      <c r="G15" s="23"/>
      <c r="H15" s="271"/>
    </row>
    <row r="16" spans="1:8" ht="14.25">
      <c r="A16" s="20">
        <v>3</v>
      </c>
      <c r="B16" s="21" t="s">
        <v>28</v>
      </c>
      <c r="C16" s="24" t="s">
        <v>27</v>
      </c>
      <c r="D16" s="23"/>
      <c r="E16" s="23"/>
      <c r="F16" s="23"/>
      <c r="G16" s="23"/>
      <c r="H16" s="271"/>
    </row>
    <row r="17" spans="1:8" ht="14.25">
      <c r="A17" s="20">
        <v>4</v>
      </c>
      <c r="B17" s="21" t="s">
        <v>29</v>
      </c>
      <c r="C17" s="24" t="s">
        <v>183</v>
      </c>
      <c r="D17" s="23"/>
      <c r="E17" s="23"/>
      <c r="F17" s="23"/>
      <c r="G17" s="23"/>
      <c r="H17" s="271"/>
    </row>
    <row r="18" spans="1:8" ht="14.25">
      <c r="A18" s="20">
        <v>5</v>
      </c>
      <c r="B18" s="254" t="s">
        <v>122</v>
      </c>
      <c r="C18" s="255" t="s">
        <v>184</v>
      </c>
      <c r="D18" s="256"/>
      <c r="E18" s="256"/>
      <c r="F18" s="256"/>
      <c r="G18" s="256"/>
      <c r="H18" s="272"/>
    </row>
    <row r="19" spans="1:8" ht="14.25">
      <c r="A19" s="20">
        <v>6</v>
      </c>
      <c r="B19" s="21" t="s">
        <v>167</v>
      </c>
      <c r="C19" s="24" t="s">
        <v>168</v>
      </c>
      <c r="D19" s="23"/>
      <c r="E19" s="23"/>
      <c r="F19" s="23"/>
      <c r="G19" s="23"/>
      <c r="H19" s="271"/>
    </row>
    <row r="20" spans="1:8" ht="15" thickBot="1">
      <c r="A20" s="20">
        <v>7</v>
      </c>
      <c r="B20" s="21" t="s">
        <v>174</v>
      </c>
      <c r="C20" s="274" t="s">
        <v>180</v>
      </c>
      <c r="D20" s="275"/>
      <c r="E20" s="275"/>
      <c r="F20" s="275"/>
      <c r="G20" s="275"/>
      <c r="H20" s="276"/>
    </row>
    <row r="21" spans="1:8" ht="14.25">
      <c r="A21" s="309" t="s">
        <v>10</v>
      </c>
      <c r="B21" s="309"/>
      <c r="C21" s="309"/>
      <c r="D21" s="23"/>
      <c r="E21" s="23"/>
      <c r="F21" s="23"/>
      <c r="G21" s="23"/>
      <c r="H21" s="273"/>
    </row>
    <row r="22" spans="1:8" ht="14.25">
      <c r="A22" s="310" t="s">
        <v>30</v>
      </c>
      <c r="B22" s="310"/>
      <c r="C22" s="310"/>
      <c r="D22" s="28"/>
      <c r="E22" s="29"/>
      <c r="F22" s="29"/>
      <c r="G22" s="29"/>
      <c r="H22" s="30"/>
    </row>
    <row r="23" spans="1:8" ht="14.25">
      <c r="A23" s="25"/>
      <c r="B23" s="31"/>
      <c r="C23" s="32" t="s">
        <v>31</v>
      </c>
      <c r="D23" s="33"/>
      <c r="E23" s="34"/>
      <c r="F23" s="34"/>
      <c r="G23" s="34"/>
      <c r="H23" s="35"/>
    </row>
    <row r="24" spans="1:8" ht="14.25">
      <c r="A24" s="312" t="s">
        <v>177</v>
      </c>
      <c r="B24" s="312"/>
      <c r="C24" s="312"/>
      <c r="D24" s="26"/>
      <c r="E24" s="26"/>
      <c r="F24" s="26"/>
      <c r="G24" s="26"/>
      <c r="H24" s="27"/>
    </row>
    <row r="25" spans="1:8" ht="14.25">
      <c r="A25" s="311" t="s">
        <v>176</v>
      </c>
      <c r="B25" s="311"/>
      <c r="C25" s="311"/>
      <c r="D25" s="36"/>
      <c r="E25" s="34"/>
      <c r="F25" s="34"/>
      <c r="G25" s="34"/>
      <c r="H25" s="35"/>
    </row>
    <row r="26" spans="1:8" ht="14.25">
      <c r="A26" s="310" t="s">
        <v>32</v>
      </c>
      <c r="B26" s="310"/>
      <c r="C26" s="310"/>
      <c r="D26" s="28"/>
      <c r="E26" s="28"/>
      <c r="F26" s="29"/>
      <c r="G26" s="29"/>
      <c r="H26" s="30"/>
    </row>
    <row r="27" spans="1:8" ht="14.25">
      <c r="A27" s="37"/>
      <c r="B27" s="38"/>
      <c r="C27" s="39" t="s">
        <v>10</v>
      </c>
      <c r="D27" s="40"/>
      <c r="E27" s="38"/>
      <c r="F27" s="38"/>
      <c r="G27" s="38"/>
      <c r="H27" s="41"/>
    </row>
    <row r="28" spans="1:8" ht="14.25">
      <c r="A28" s="42"/>
      <c r="B28" s="42"/>
      <c r="C28" s="43" t="s">
        <v>7</v>
      </c>
      <c r="D28" s="44"/>
      <c r="E28" s="42"/>
      <c r="F28" s="42"/>
      <c r="G28" s="42"/>
      <c r="H28" s="42"/>
    </row>
    <row r="29" spans="1:8" ht="14.25">
      <c r="A29" s="45"/>
      <c r="B29" s="46"/>
      <c r="C29" s="39" t="s">
        <v>33</v>
      </c>
      <c r="D29" s="40"/>
      <c r="E29" s="46"/>
      <c r="F29" s="46"/>
      <c r="G29" s="46"/>
      <c r="H29" s="47"/>
    </row>
    <row r="30" spans="3:4" ht="12.75">
      <c r="C30" s="15"/>
      <c r="D30" s="16"/>
    </row>
    <row r="31" spans="3:4" ht="12.75">
      <c r="C31" s="15"/>
      <c r="D31" s="16"/>
    </row>
    <row r="32" spans="2:4" ht="12.75">
      <c r="B32" s="361" t="s">
        <v>202</v>
      </c>
      <c r="C32" s="48"/>
      <c r="D32" s="3"/>
    </row>
    <row r="33" ht="12.75">
      <c r="C33" s="49" t="s">
        <v>9</v>
      </c>
    </row>
    <row r="35" spans="2:4" ht="12.75">
      <c r="B35" s="165" t="s">
        <v>109</v>
      </c>
      <c r="C35" s="165"/>
      <c r="D35" s="165"/>
    </row>
    <row r="36" ht="12.75">
      <c r="C36" s="49" t="s">
        <v>9</v>
      </c>
    </row>
  </sheetData>
  <sheetProtection selectLockedCells="1" selectUnlockedCells="1"/>
  <mergeCells count="23">
    <mergeCell ref="H12:H13"/>
    <mergeCell ref="A21:C21"/>
    <mergeCell ref="A22:C22"/>
    <mergeCell ref="A25:C25"/>
    <mergeCell ref="A26:C26"/>
    <mergeCell ref="A24:C24"/>
    <mergeCell ref="A7:B7"/>
    <mergeCell ref="C7:H7"/>
    <mergeCell ref="F8:H8"/>
    <mergeCell ref="F9:H9"/>
    <mergeCell ref="D11:H11"/>
    <mergeCell ref="A12:A13"/>
    <mergeCell ref="B12:B13"/>
    <mergeCell ref="C12:C13"/>
    <mergeCell ref="D12:D13"/>
    <mergeCell ref="E12:G12"/>
    <mergeCell ref="A1:H1"/>
    <mergeCell ref="A2:H2"/>
    <mergeCell ref="A3:H3"/>
    <mergeCell ref="A5:B5"/>
    <mergeCell ref="C5:H5"/>
    <mergeCell ref="A6:B6"/>
    <mergeCell ref="C6:H6"/>
  </mergeCells>
  <printOptions horizontalCentered="1"/>
  <pageMargins left="0.7500000000000001" right="0.7500000000000001" top="0.98" bottom="0.98" header="0.51" footer="0.51"/>
  <pageSetup horizontalDpi="300" verticalDpi="300" orientation="landscape" paperSize="9" scale="89" r:id="rId1"/>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6" tint="0.7999799847602844"/>
  </sheetPr>
  <dimension ref="A1:O30"/>
  <sheetViews>
    <sheetView view="pageBreakPreview" zoomScale="85" zoomScaleNormal="85" zoomScaleSheetLayoutView="85" zoomScalePageLayoutView="0" workbookViewId="0" topLeftCell="A1">
      <selection activeCell="E14" sqref="E13:O14"/>
    </sheetView>
  </sheetViews>
  <sheetFormatPr defaultColWidth="8.7109375" defaultRowHeight="12.75"/>
  <cols>
    <col min="1" max="1" width="5.00390625" style="50" customWidth="1"/>
    <col min="2" max="2" width="62.140625" style="50" customWidth="1"/>
    <col min="3" max="3" width="6.28125" style="50" customWidth="1"/>
    <col min="4" max="4" width="8.8515625" style="50" customWidth="1"/>
    <col min="5" max="5" width="6.28125" style="50" customWidth="1"/>
    <col min="6" max="6" width="5.8515625" style="50" customWidth="1"/>
    <col min="7" max="7" width="7.7109375" style="50" customWidth="1"/>
    <col min="8" max="8" width="7.00390625" style="50" customWidth="1"/>
    <col min="9" max="9" width="7.7109375" style="50" customWidth="1"/>
    <col min="10" max="10" width="7.42187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191</v>
      </c>
      <c r="C9" s="65"/>
      <c r="D9" s="66"/>
      <c r="E9" s="53"/>
      <c r="F9" s="53"/>
      <c r="G9" s="53"/>
      <c r="H9" s="67"/>
      <c r="I9" s="51"/>
      <c r="J9" s="51"/>
      <c r="K9" s="51"/>
      <c r="L9" s="68"/>
      <c r="M9" s="313"/>
      <c r="N9" s="313"/>
      <c r="O9" s="51"/>
    </row>
    <row r="10" spans="1:14" ht="12.75">
      <c r="A10" s="54"/>
      <c r="B10" s="69"/>
      <c r="C10" s="70"/>
      <c r="D10" s="70"/>
      <c r="E10" s="70"/>
      <c r="F10" s="70"/>
      <c r="G10" s="54"/>
      <c r="H10" s="71"/>
      <c r="I10" s="72"/>
      <c r="J10" s="72"/>
      <c r="K10" s="72"/>
      <c r="L10" s="73"/>
      <c r="M10" s="73"/>
      <c r="N10" s="74"/>
    </row>
    <row r="11" spans="1:15" ht="12.75">
      <c r="A11" s="54"/>
      <c r="B11" s="367" t="s">
        <v>211</v>
      </c>
      <c r="C11" s="314"/>
      <c r="D11" s="314"/>
      <c r="E11" s="314"/>
      <c r="F11" s="314"/>
      <c r="G11" s="314"/>
      <c r="H11" s="314"/>
      <c r="I11" s="314"/>
      <c r="J11" s="75"/>
      <c r="K11" s="72"/>
      <c r="L11" s="73"/>
      <c r="M11" s="73"/>
      <c r="N11" s="74"/>
      <c r="O11" s="71"/>
    </row>
    <row r="12" spans="1:15" ht="12.75">
      <c r="A12" s="76"/>
      <c r="B12" s="77"/>
      <c r="C12" s="76"/>
      <c r="D12" s="76"/>
      <c r="E12" s="78" t="s">
        <v>139</v>
      </c>
      <c r="F12" s="78"/>
      <c r="G12" s="76"/>
      <c r="H12" s="76"/>
      <c r="I12" s="76"/>
      <c r="J12" s="76"/>
      <c r="K12" s="76"/>
      <c r="L12" s="79"/>
      <c r="M12" s="80"/>
      <c r="N12" s="76"/>
      <c r="O12" s="76"/>
    </row>
    <row r="13" spans="1:15" ht="12.75">
      <c r="A13" s="315" t="s">
        <v>4</v>
      </c>
      <c r="B13" s="316" t="s">
        <v>35</v>
      </c>
      <c r="C13" s="315" t="s">
        <v>36</v>
      </c>
      <c r="D13" s="315" t="s">
        <v>37</v>
      </c>
      <c r="E13" s="317" t="s">
        <v>38</v>
      </c>
      <c r="F13" s="317"/>
      <c r="G13" s="317"/>
      <c r="H13" s="317"/>
      <c r="I13" s="317"/>
      <c r="J13" s="318" t="s">
        <v>216</v>
      </c>
      <c r="K13" s="319" t="s">
        <v>39</v>
      </c>
      <c r="L13" s="319"/>
      <c r="M13" s="319"/>
      <c r="N13" s="319"/>
      <c r="O13" s="318" t="s">
        <v>217</v>
      </c>
    </row>
    <row r="14" spans="1:15" ht="76.5">
      <c r="A14" s="315"/>
      <c r="B14" s="316"/>
      <c r="C14" s="315"/>
      <c r="D14" s="315"/>
      <c r="E14" s="82" t="s">
        <v>40</v>
      </c>
      <c r="F14" s="82" t="s">
        <v>212</v>
      </c>
      <c r="G14" s="82" t="s">
        <v>213</v>
      </c>
      <c r="H14" s="82" t="s">
        <v>214</v>
      </c>
      <c r="I14" s="82" t="s">
        <v>215</v>
      </c>
      <c r="J14" s="318"/>
      <c r="K14" s="82" t="s">
        <v>41</v>
      </c>
      <c r="L14" s="82" t="s">
        <v>213</v>
      </c>
      <c r="M14" s="82" t="s">
        <v>214</v>
      </c>
      <c r="N14" s="82" t="s">
        <v>215</v>
      </c>
      <c r="O14" s="318"/>
    </row>
    <row r="15" spans="1:15" s="86" customFormat="1" ht="25.5">
      <c r="A15" s="83">
        <v>1</v>
      </c>
      <c r="B15" s="84" t="s">
        <v>138</v>
      </c>
      <c r="C15" s="83" t="s">
        <v>42</v>
      </c>
      <c r="D15" s="85">
        <v>1</v>
      </c>
      <c r="E15" s="85"/>
      <c r="F15" s="85"/>
      <c r="G15" s="85"/>
      <c r="H15" s="85"/>
      <c r="I15" s="85"/>
      <c r="J15" s="85"/>
      <c r="K15" s="85"/>
      <c r="L15" s="85"/>
      <c r="M15" s="85"/>
      <c r="N15" s="85"/>
      <c r="O15" s="85"/>
    </row>
    <row r="16" spans="1:15" s="86" customFormat="1" ht="12.75">
      <c r="A16" s="83">
        <v>2</v>
      </c>
      <c r="B16" s="84" t="s">
        <v>140</v>
      </c>
      <c r="C16" s="83" t="s">
        <v>42</v>
      </c>
      <c r="D16" s="85">
        <v>1</v>
      </c>
      <c r="E16" s="85"/>
      <c r="F16" s="85"/>
      <c r="G16" s="85"/>
      <c r="H16" s="85"/>
      <c r="I16" s="85"/>
      <c r="J16" s="85"/>
      <c r="K16" s="85"/>
      <c r="L16" s="85"/>
      <c r="M16" s="85"/>
      <c r="N16" s="85"/>
      <c r="O16" s="85"/>
    </row>
    <row r="17" spans="1:15" s="86" customFormat="1" ht="12.75">
      <c r="A17" s="83">
        <v>3</v>
      </c>
      <c r="B17" s="84" t="s">
        <v>143</v>
      </c>
      <c r="C17" s="83" t="s">
        <v>42</v>
      </c>
      <c r="D17" s="85">
        <v>1</v>
      </c>
      <c r="E17" s="85"/>
      <c r="F17" s="85"/>
      <c r="G17" s="85"/>
      <c r="H17" s="85"/>
      <c r="I17" s="85"/>
      <c r="J17" s="85"/>
      <c r="K17" s="85"/>
      <c r="L17" s="85"/>
      <c r="M17" s="85"/>
      <c r="N17" s="85"/>
      <c r="O17" s="85"/>
    </row>
    <row r="18" spans="1:15" s="86" customFormat="1" ht="13.5" customHeight="1">
      <c r="A18" s="83">
        <v>4</v>
      </c>
      <c r="B18" s="84" t="s">
        <v>113</v>
      </c>
      <c r="C18" s="88" t="s">
        <v>44</v>
      </c>
      <c r="D18" s="85">
        <v>26.19</v>
      </c>
      <c r="E18" s="85"/>
      <c r="F18" s="85"/>
      <c r="G18" s="85"/>
      <c r="H18" s="85"/>
      <c r="I18" s="85"/>
      <c r="J18" s="85"/>
      <c r="K18" s="85"/>
      <c r="L18" s="85"/>
      <c r="M18" s="85"/>
      <c r="N18" s="85"/>
      <c r="O18" s="85"/>
    </row>
    <row r="19" spans="1:15" s="86" customFormat="1" ht="15.75">
      <c r="A19" s="83">
        <v>5</v>
      </c>
      <c r="B19" s="84" t="s">
        <v>141</v>
      </c>
      <c r="C19" s="88" t="s">
        <v>44</v>
      </c>
      <c r="D19" s="85">
        <v>593.57</v>
      </c>
      <c r="E19" s="85"/>
      <c r="F19" s="85"/>
      <c r="G19" s="85"/>
      <c r="H19" s="85"/>
      <c r="I19" s="85"/>
      <c r="J19" s="85"/>
      <c r="K19" s="85"/>
      <c r="L19" s="85"/>
      <c r="M19" s="85"/>
      <c r="N19" s="85"/>
      <c r="O19" s="85"/>
    </row>
    <row r="20" spans="1:15" s="54" customFormat="1" ht="15.75">
      <c r="A20" s="83">
        <v>6</v>
      </c>
      <c r="B20" s="87" t="s">
        <v>142</v>
      </c>
      <c r="C20" s="88" t="s">
        <v>44</v>
      </c>
      <c r="D20" s="89">
        <v>34.52</v>
      </c>
      <c r="E20" s="89"/>
      <c r="F20" s="89"/>
      <c r="G20" s="89"/>
      <c r="H20" s="89"/>
      <c r="I20" s="89"/>
      <c r="J20" s="89"/>
      <c r="K20" s="89"/>
      <c r="L20" s="89"/>
      <c r="M20" s="89"/>
      <c r="N20" s="89"/>
      <c r="O20" s="89"/>
    </row>
    <row r="21" spans="1:15" s="54" customFormat="1" ht="12.75">
      <c r="A21" s="83">
        <v>7</v>
      </c>
      <c r="B21" s="87" t="s">
        <v>144</v>
      </c>
      <c r="C21" s="88" t="s">
        <v>42</v>
      </c>
      <c r="D21" s="89">
        <v>1</v>
      </c>
      <c r="E21" s="89"/>
      <c r="F21" s="89"/>
      <c r="G21" s="89"/>
      <c r="H21" s="89"/>
      <c r="I21" s="89"/>
      <c r="J21" s="89"/>
      <c r="K21" s="89"/>
      <c r="L21" s="89"/>
      <c r="M21" s="89"/>
      <c r="N21" s="89"/>
      <c r="O21" s="89"/>
    </row>
    <row r="22" spans="1:15" s="86" customFormat="1" ht="15.75">
      <c r="A22" s="83">
        <v>8</v>
      </c>
      <c r="B22" s="84" t="s">
        <v>145</v>
      </c>
      <c r="C22" s="88" t="s">
        <v>44</v>
      </c>
      <c r="D22" s="85">
        <v>178</v>
      </c>
      <c r="E22" s="85"/>
      <c r="F22" s="85"/>
      <c r="G22" s="85"/>
      <c r="H22" s="85"/>
      <c r="I22" s="130"/>
      <c r="J22" s="131"/>
      <c r="K22" s="85"/>
      <c r="L22" s="85"/>
      <c r="M22" s="85"/>
      <c r="N22" s="85"/>
      <c r="O22" s="85"/>
    </row>
    <row r="23" spans="1:15" s="54" customFormat="1" ht="12.75">
      <c r="A23" s="322" t="s">
        <v>67</v>
      </c>
      <c r="B23" s="322"/>
      <c r="C23" s="322"/>
      <c r="D23" s="322"/>
      <c r="E23" s="322"/>
      <c r="F23" s="112"/>
      <c r="G23" s="166"/>
      <c r="H23" s="112"/>
      <c r="I23" s="167"/>
      <c r="J23" s="167"/>
      <c r="K23" s="105">
        <f>SUM(K15:K22)</f>
        <v>0</v>
      </c>
      <c r="L23" s="106">
        <f>SUM(L15:L22)</f>
        <v>0</v>
      </c>
      <c r="M23" s="106">
        <f>SUM(M15:M22)</f>
        <v>0</v>
      </c>
      <c r="N23" s="106">
        <f>SUM(N15:N22)</f>
        <v>0</v>
      </c>
      <c r="O23" s="106">
        <f>SUM(O15:O22)</f>
        <v>0</v>
      </c>
    </row>
    <row r="24" spans="1:15" s="54" customFormat="1" ht="13.5" thickBot="1">
      <c r="A24" s="323" t="s">
        <v>68</v>
      </c>
      <c r="B24" s="323"/>
      <c r="C24" s="323"/>
      <c r="D24" s="323"/>
      <c r="E24" s="323"/>
      <c r="F24" s="107"/>
      <c r="G24" s="108">
        <v>0.03</v>
      </c>
      <c r="H24" s="109"/>
      <c r="I24" s="110"/>
      <c r="J24" s="110"/>
      <c r="K24" s="110"/>
      <c r="L24" s="110"/>
      <c r="M24" s="110"/>
      <c r="N24" s="110"/>
      <c r="O24" s="111">
        <f>O23*G24</f>
        <v>0</v>
      </c>
    </row>
    <row r="25" spans="1:15" s="54" customFormat="1" ht="12.75">
      <c r="A25" s="322" t="s">
        <v>69</v>
      </c>
      <c r="B25" s="322"/>
      <c r="C25" s="322"/>
      <c r="D25" s="322"/>
      <c r="E25" s="322"/>
      <c r="F25" s="112"/>
      <c r="G25" s="113"/>
      <c r="H25" s="113"/>
      <c r="I25" s="113"/>
      <c r="J25" s="113"/>
      <c r="K25" s="113"/>
      <c r="L25" s="113"/>
      <c r="M25" s="113"/>
      <c r="N25" s="113"/>
      <c r="O25" s="106">
        <f>SUM(O23:O24)</f>
        <v>0</v>
      </c>
    </row>
    <row r="26" s="54" customFormat="1" ht="12.75"/>
    <row r="27" spans="1:15" s="54" customFormat="1" ht="12.75">
      <c r="A27" s="152"/>
      <c r="B27" s="152"/>
      <c r="C27" s="152"/>
      <c r="D27" s="152"/>
      <c r="E27" s="152"/>
      <c r="F27" s="152"/>
      <c r="G27" s="153"/>
      <c r="O27" s="154"/>
    </row>
    <row r="28" spans="2:11" ht="12.75">
      <c r="B28" s="155" t="s">
        <v>197</v>
      </c>
      <c r="C28" s="155"/>
      <c r="D28" s="156"/>
      <c r="E28" s="320" t="s">
        <v>131</v>
      </c>
      <c r="F28" s="320"/>
      <c r="G28" s="320"/>
      <c r="H28" s="320"/>
      <c r="I28" s="320"/>
      <c r="J28" s="320"/>
      <c r="K28" s="320"/>
    </row>
    <row r="29" spans="2:11" ht="12.75">
      <c r="B29" s="157" t="s">
        <v>9</v>
      </c>
      <c r="E29" s="321" t="s">
        <v>9</v>
      </c>
      <c r="F29" s="321"/>
      <c r="G29" s="321"/>
      <c r="H29" s="321"/>
      <c r="I29" s="321"/>
      <c r="J29" s="321"/>
      <c r="K29" s="321"/>
    </row>
    <row r="30" ht="12.75">
      <c r="B30" s="335" t="s">
        <v>193</v>
      </c>
    </row>
  </sheetData>
  <sheetProtection/>
  <mergeCells count="15">
    <mergeCell ref="E28:K28"/>
    <mergeCell ref="E29:K29"/>
    <mergeCell ref="O13:O14"/>
    <mergeCell ref="A23:E23"/>
    <mergeCell ref="A24:E24"/>
    <mergeCell ref="A25:E25"/>
    <mergeCell ref="M9:N9"/>
    <mergeCell ref="B11:I11"/>
    <mergeCell ref="A13:A14"/>
    <mergeCell ref="B13:B14"/>
    <mergeCell ref="C13:C14"/>
    <mergeCell ref="D13:D14"/>
    <mergeCell ref="E13:I13"/>
    <mergeCell ref="J13:J14"/>
    <mergeCell ref="K13:N13"/>
  </mergeCells>
  <printOptions/>
  <pageMargins left="0.7500000000000001" right="0.7500000000000001" top="1" bottom="1" header="0.5" footer="0.5"/>
  <pageSetup orientation="landscape" paperSize="9" scale="78"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O59"/>
  <sheetViews>
    <sheetView tabSelected="1" view="pageBreakPreview" zoomScale="85" zoomScaleNormal="85" zoomScaleSheetLayoutView="85" zoomScalePageLayoutView="0" workbookViewId="0" topLeftCell="A1">
      <selection activeCell="B11" sqref="B11:I11"/>
    </sheetView>
  </sheetViews>
  <sheetFormatPr defaultColWidth="8.7109375" defaultRowHeight="12.75"/>
  <cols>
    <col min="1" max="1" width="4.7109375" style="50" customWidth="1"/>
    <col min="2" max="2" width="63.140625" style="50" customWidth="1"/>
    <col min="3" max="3" width="6.28125" style="50" customWidth="1"/>
    <col min="4" max="4" width="8.8515625" style="50" customWidth="1"/>
    <col min="5" max="5" width="6.28125" style="50" customWidth="1"/>
    <col min="6" max="6" width="5.8515625" style="50" customWidth="1"/>
    <col min="7" max="7" width="7.7109375" style="50" customWidth="1"/>
    <col min="8" max="8" width="8.00390625" style="50" customWidth="1"/>
    <col min="9" max="9" width="7.7109375" style="50" customWidth="1"/>
    <col min="10" max="10" width="7.421875" style="50" customWidth="1"/>
    <col min="11" max="11" width="8.28125" style="50" customWidth="1"/>
    <col min="12" max="13" width="8.8515625" style="50" customWidth="1"/>
    <col min="14" max="14" width="9.00390625" style="50" customWidth="1"/>
    <col min="15" max="15" width="9.281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200</v>
      </c>
      <c r="C9" s="65"/>
      <c r="D9" s="66"/>
      <c r="E9" s="53"/>
      <c r="F9" s="53"/>
      <c r="G9" s="53"/>
      <c r="H9" s="67"/>
      <c r="I9" s="51"/>
      <c r="J9" s="51"/>
      <c r="K9" s="51"/>
      <c r="L9" s="68"/>
      <c r="M9" s="313"/>
      <c r="N9" s="313"/>
      <c r="O9" s="51"/>
    </row>
    <row r="10" spans="1:14" ht="15" customHeight="1">
      <c r="A10" s="54"/>
      <c r="B10" s="69"/>
      <c r="C10" s="70"/>
      <c r="D10" s="70"/>
      <c r="E10" s="70"/>
      <c r="F10" s="70"/>
      <c r="G10" s="54"/>
      <c r="H10" s="71"/>
      <c r="I10" s="72"/>
      <c r="J10" s="72"/>
      <c r="K10" s="72"/>
      <c r="L10" s="73"/>
      <c r="M10" s="73"/>
      <c r="N10" s="74"/>
    </row>
    <row r="11" spans="1:15" ht="12.75" customHeight="1">
      <c r="A11" s="54"/>
      <c r="B11" s="367" t="s">
        <v>211</v>
      </c>
      <c r="C11" s="314"/>
      <c r="D11" s="314"/>
      <c r="E11" s="314"/>
      <c r="F11" s="314"/>
      <c r="G11" s="314"/>
      <c r="H11" s="314"/>
      <c r="I11" s="314"/>
      <c r="J11" s="75"/>
      <c r="K11" s="72"/>
      <c r="L11" s="73"/>
      <c r="M11" s="73"/>
      <c r="N11" s="74"/>
      <c r="O11" s="71"/>
    </row>
    <row r="12" spans="1:15" ht="12.75" customHeight="1">
      <c r="A12" s="76"/>
      <c r="B12" s="77"/>
      <c r="C12" s="76"/>
      <c r="D12" s="76"/>
      <c r="E12" s="78" t="s">
        <v>155</v>
      </c>
      <c r="F12" s="78"/>
      <c r="G12" s="76"/>
      <c r="H12" s="76"/>
      <c r="I12" s="76"/>
      <c r="J12" s="76"/>
      <c r="K12" s="76"/>
      <c r="L12" s="79"/>
      <c r="M12" s="80"/>
      <c r="N12" s="76"/>
      <c r="O12" s="76"/>
    </row>
    <row r="13" spans="1:15" ht="13.5" customHeight="1">
      <c r="A13" s="315" t="s">
        <v>4</v>
      </c>
      <c r="B13" s="316" t="s">
        <v>35</v>
      </c>
      <c r="C13" s="315" t="s">
        <v>36</v>
      </c>
      <c r="D13" s="315" t="s">
        <v>37</v>
      </c>
      <c r="E13" s="317" t="s">
        <v>38</v>
      </c>
      <c r="F13" s="317"/>
      <c r="G13" s="317"/>
      <c r="H13" s="317"/>
      <c r="I13" s="317"/>
      <c r="J13" s="318" t="s">
        <v>216</v>
      </c>
      <c r="K13" s="319" t="s">
        <v>39</v>
      </c>
      <c r="L13" s="319"/>
      <c r="M13" s="319"/>
      <c r="N13" s="319"/>
      <c r="O13" s="318" t="s">
        <v>217</v>
      </c>
    </row>
    <row r="14" spans="1:15" ht="79.5" customHeight="1">
      <c r="A14" s="315"/>
      <c r="B14" s="316"/>
      <c r="C14" s="315"/>
      <c r="D14" s="315"/>
      <c r="E14" s="82" t="s">
        <v>40</v>
      </c>
      <c r="F14" s="82" t="s">
        <v>212</v>
      </c>
      <c r="G14" s="82" t="s">
        <v>213</v>
      </c>
      <c r="H14" s="82" t="s">
        <v>214</v>
      </c>
      <c r="I14" s="82" t="s">
        <v>215</v>
      </c>
      <c r="J14" s="318"/>
      <c r="K14" s="82" t="s">
        <v>41</v>
      </c>
      <c r="L14" s="82" t="s">
        <v>213</v>
      </c>
      <c r="M14" s="82" t="s">
        <v>214</v>
      </c>
      <c r="N14" s="82" t="s">
        <v>215</v>
      </c>
      <c r="O14" s="318"/>
    </row>
    <row r="15" spans="1:15" s="54" customFormat="1" ht="25.5">
      <c r="A15" s="83">
        <v>1</v>
      </c>
      <c r="B15" s="87" t="s">
        <v>43</v>
      </c>
      <c r="C15" s="88" t="s">
        <v>44</v>
      </c>
      <c r="D15" s="89">
        <v>2070</v>
      </c>
      <c r="E15" s="89"/>
      <c r="F15" s="89"/>
      <c r="G15" s="89"/>
      <c r="H15" s="89"/>
      <c r="I15" s="89"/>
      <c r="J15" s="89"/>
      <c r="K15" s="89"/>
      <c r="L15" s="89"/>
      <c r="M15" s="89"/>
      <c r="N15" s="89"/>
      <c r="O15" s="89"/>
    </row>
    <row r="16" spans="1:15" s="54" customFormat="1" ht="12.75">
      <c r="A16" s="83">
        <v>2</v>
      </c>
      <c r="B16" s="168" t="s">
        <v>147</v>
      </c>
      <c r="C16" s="169" t="s">
        <v>45</v>
      </c>
      <c r="D16" s="170">
        <f>D15*0.3</f>
        <v>621</v>
      </c>
      <c r="E16" s="170"/>
      <c r="F16" s="170"/>
      <c r="G16" s="170"/>
      <c r="H16" s="170"/>
      <c r="I16" s="90"/>
      <c r="J16" s="90"/>
      <c r="K16" s="90"/>
      <c r="L16" s="90"/>
      <c r="M16" s="90"/>
      <c r="N16" s="90"/>
      <c r="O16" s="90"/>
    </row>
    <row r="17" spans="1:15" s="54" customFormat="1" ht="12.75">
      <c r="A17" s="83">
        <v>3</v>
      </c>
      <c r="B17" s="171" t="s">
        <v>46</v>
      </c>
      <c r="C17" s="172" t="s">
        <v>47</v>
      </c>
      <c r="D17" s="173">
        <f>D15*5%*6</f>
        <v>621</v>
      </c>
      <c r="E17" s="173"/>
      <c r="F17" s="173"/>
      <c r="G17" s="173"/>
      <c r="H17" s="173"/>
      <c r="I17" s="91"/>
      <c r="J17" s="91"/>
      <c r="K17" s="91"/>
      <c r="L17" s="91"/>
      <c r="M17" s="91"/>
      <c r="N17" s="91"/>
      <c r="O17" s="91"/>
    </row>
    <row r="18" spans="1:15" s="54" customFormat="1" ht="22.5">
      <c r="A18" s="83">
        <v>4</v>
      </c>
      <c r="B18" s="333" t="s">
        <v>190</v>
      </c>
      <c r="C18" s="88" t="s">
        <v>44</v>
      </c>
      <c r="D18" s="89">
        <f>D15</f>
        <v>2070</v>
      </c>
      <c r="E18" s="89"/>
      <c r="F18" s="89"/>
      <c r="G18" s="89"/>
      <c r="H18" s="89"/>
      <c r="I18" s="89"/>
      <c r="J18" s="89"/>
      <c r="K18" s="89"/>
      <c r="L18" s="89"/>
      <c r="M18" s="89"/>
      <c r="N18" s="89"/>
      <c r="O18" s="89"/>
    </row>
    <row r="19" spans="1:15" s="54" customFormat="1" ht="14.25">
      <c r="A19" s="83">
        <v>5</v>
      </c>
      <c r="B19" s="174" t="s">
        <v>148</v>
      </c>
      <c r="C19" s="169" t="s">
        <v>150</v>
      </c>
      <c r="D19" s="170">
        <f>D18*1.05</f>
        <v>2173.5</v>
      </c>
      <c r="E19" s="170"/>
      <c r="F19" s="170"/>
      <c r="G19" s="170"/>
      <c r="H19" s="170"/>
      <c r="I19" s="175"/>
      <c r="J19" s="90"/>
      <c r="K19" s="90"/>
      <c r="L19" s="90"/>
      <c r="M19" s="90"/>
      <c r="N19" s="90"/>
      <c r="O19" s="90"/>
    </row>
    <row r="20" spans="1:15" s="54" customFormat="1" ht="12.75">
      <c r="A20" s="83">
        <v>6</v>
      </c>
      <c r="B20" s="176" t="s">
        <v>149</v>
      </c>
      <c r="C20" s="177" t="s">
        <v>47</v>
      </c>
      <c r="D20" s="178">
        <f>D18*4.5</f>
        <v>9315</v>
      </c>
      <c r="E20" s="178"/>
      <c r="F20" s="178"/>
      <c r="G20" s="178"/>
      <c r="H20" s="178"/>
      <c r="I20" s="179"/>
      <c r="J20" s="92"/>
      <c r="K20" s="92"/>
      <c r="L20" s="92"/>
      <c r="M20" s="92"/>
      <c r="N20" s="92"/>
      <c r="O20" s="92"/>
    </row>
    <row r="21" spans="1:15" s="54" customFormat="1" ht="12.75">
      <c r="A21" s="83">
        <v>7</v>
      </c>
      <c r="B21" s="176" t="s">
        <v>48</v>
      </c>
      <c r="C21" s="177" t="s">
        <v>49</v>
      </c>
      <c r="D21" s="178">
        <v>416</v>
      </c>
      <c r="E21" s="178"/>
      <c r="F21" s="178"/>
      <c r="G21" s="178"/>
      <c r="H21" s="178"/>
      <c r="I21" s="179"/>
      <c r="J21" s="92"/>
      <c r="K21" s="92"/>
      <c r="L21" s="92"/>
      <c r="M21" s="92"/>
      <c r="N21" s="92"/>
      <c r="O21" s="92"/>
    </row>
    <row r="22" spans="1:15" s="54" customFormat="1" ht="12.75">
      <c r="A22" s="83">
        <v>8</v>
      </c>
      <c r="B22" s="180" t="s">
        <v>110</v>
      </c>
      <c r="C22" s="181" t="s">
        <v>50</v>
      </c>
      <c r="D22" s="182">
        <f>D18*7</f>
        <v>14490</v>
      </c>
      <c r="E22" s="182"/>
      <c r="F22" s="182"/>
      <c r="G22" s="182"/>
      <c r="H22" s="182"/>
      <c r="I22" s="136"/>
      <c r="J22" s="93"/>
      <c r="K22" s="93"/>
      <c r="L22" s="93"/>
      <c r="M22" s="93"/>
      <c r="N22" s="93"/>
      <c r="O22" s="93"/>
    </row>
    <row r="23" spans="1:15" s="54" customFormat="1" ht="15.75">
      <c r="A23" s="83">
        <v>9</v>
      </c>
      <c r="B23" s="87" t="s">
        <v>178</v>
      </c>
      <c r="C23" s="88" t="s">
        <v>44</v>
      </c>
      <c r="D23" s="89">
        <f>D15</f>
        <v>2070</v>
      </c>
      <c r="E23" s="89"/>
      <c r="F23" s="89"/>
      <c r="G23" s="89"/>
      <c r="H23" s="89"/>
      <c r="I23" s="89"/>
      <c r="J23" s="89"/>
      <c r="K23" s="89"/>
      <c r="L23" s="89"/>
      <c r="M23" s="89"/>
      <c r="N23" s="89"/>
      <c r="O23" s="89"/>
    </row>
    <row r="24" spans="1:15" s="54" customFormat="1" ht="14.25">
      <c r="A24" s="83">
        <v>10</v>
      </c>
      <c r="B24" s="168" t="s">
        <v>51</v>
      </c>
      <c r="C24" s="177" t="s">
        <v>150</v>
      </c>
      <c r="D24" s="170">
        <f>D23*1.2</f>
        <v>2484</v>
      </c>
      <c r="E24" s="170"/>
      <c r="F24" s="170"/>
      <c r="G24" s="170"/>
      <c r="H24" s="170"/>
      <c r="I24" s="90"/>
      <c r="J24" s="90"/>
      <c r="K24" s="90"/>
      <c r="L24" s="90"/>
      <c r="M24" s="90"/>
      <c r="N24" s="90"/>
      <c r="O24" s="90"/>
    </row>
    <row r="25" spans="1:15" s="54" customFormat="1" ht="12.75">
      <c r="A25" s="83">
        <v>11</v>
      </c>
      <c r="B25" s="183" t="s">
        <v>59</v>
      </c>
      <c r="C25" s="177" t="s">
        <v>49</v>
      </c>
      <c r="D25" s="178">
        <f>146*1.2</f>
        <v>175.2</v>
      </c>
      <c r="E25" s="178"/>
      <c r="F25" s="178"/>
      <c r="G25" s="178"/>
      <c r="H25" s="178"/>
      <c r="I25" s="96"/>
      <c r="J25" s="92"/>
      <c r="K25" s="92"/>
      <c r="L25" s="92"/>
      <c r="M25" s="92"/>
      <c r="N25" s="92"/>
      <c r="O25" s="92"/>
    </row>
    <row r="26" spans="1:15" s="54" customFormat="1" ht="12.75">
      <c r="A26" s="83">
        <v>12</v>
      </c>
      <c r="B26" s="184" t="s">
        <v>52</v>
      </c>
      <c r="C26" s="177" t="s">
        <v>47</v>
      </c>
      <c r="D26" s="178">
        <f>D23*5.5</f>
        <v>11385</v>
      </c>
      <c r="E26" s="178"/>
      <c r="F26" s="178"/>
      <c r="G26" s="178"/>
      <c r="H26" s="178"/>
      <c r="I26" s="92"/>
      <c r="J26" s="92"/>
      <c r="K26" s="92"/>
      <c r="L26" s="92"/>
      <c r="M26" s="92"/>
      <c r="N26" s="92"/>
      <c r="O26" s="92"/>
    </row>
    <row r="27" spans="1:15" s="54" customFormat="1" ht="15.75">
      <c r="A27" s="83">
        <v>13</v>
      </c>
      <c r="B27" s="94" t="s">
        <v>53</v>
      </c>
      <c r="C27" s="88" t="s">
        <v>44</v>
      </c>
      <c r="D27" s="89">
        <f>D23</f>
        <v>2070</v>
      </c>
      <c r="E27" s="89"/>
      <c r="F27" s="89"/>
      <c r="G27" s="89"/>
      <c r="H27" s="89"/>
      <c r="I27" s="89"/>
      <c r="J27" s="89"/>
      <c r="K27" s="89"/>
      <c r="L27" s="89"/>
      <c r="M27" s="89"/>
      <c r="N27" s="89"/>
      <c r="O27" s="89"/>
    </row>
    <row r="28" spans="1:15" s="54" customFormat="1" ht="12.75">
      <c r="A28" s="83">
        <v>14</v>
      </c>
      <c r="B28" s="185" t="s">
        <v>151</v>
      </c>
      <c r="C28" s="169" t="s">
        <v>47</v>
      </c>
      <c r="D28" s="170">
        <f>D27*0.25</f>
        <v>517.5</v>
      </c>
      <c r="E28" s="170"/>
      <c r="F28" s="170"/>
      <c r="G28" s="170"/>
      <c r="H28" s="170"/>
      <c r="I28" s="90"/>
      <c r="J28" s="90"/>
      <c r="K28" s="90"/>
      <c r="L28" s="90"/>
      <c r="M28" s="90"/>
      <c r="N28" s="90"/>
      <c r="O28" s="90"/>
    </row>
    <row r="29" spans="1:15" s="54" customFormat="1" ht="12.75">
      <c r="A29" s="83">
        <v>15</v>
      </c>
      <c r="B29" s="186" t="s">
        <v>152</v>
      </c>
      <c r="C29" s="177" t="s">
        <v>47</v>
      </c>
      <c r="D29" s="178">
        <f>D27*4</f>
        <v>8280</v>
      </c>
      <c r="E29" s="178"/>
      <c r="F29" s="178"/>
      <c r="G29" s="178"/>
      <c r="H29" s="178"/>
      <c r="I29" s="92"/>
      <c r="J29" s="92"/>
      <c r="K29" s="92"/>
      <c r="L29" s="92"/>
      <c r="M29" s="92"/>
      <c r="N29" s="92"/>
      <c r="O29" s="92"/>
    </row>
    <row r="30" spans="1:15" s="54" customFormat="1" ht="25.5">
      <c r="A30" s="83">
        <v>16</v>
      </c>
      <c r="B30" s="186" t="s">
        <v>54</v>
      </c>
      <c r="C30" s="177" t="s">
        <v>45</v>
      </c>
      <c r="D30" s="178">
        <f>D27*0.3</f>
        <v>621</v>
      </c>
      <c r="E30" s="178"/>
      <c r="F30" s="178"/>
      <c r="G30" s="178"/>
      <c r="H30" s="178"/>
      <c r="I30" s="92"/>
      <c r="J30" s="92"/>
      <c r="K30" s="92"/>
      <c r="L30" s="92"/>
      <c r="M30" s="92"/>
      <c r="N30" s="92"/>
      <c r="O30" s="92"/>
    </row>
    <row r="31" spans="1:15" s="54" customFormat="1" ht="15.75">
      <c r="A31" s="83">
        <v>17</v>
      </c>
      <c r="B31" s="87" t="s">
        <v>55</v>
      </c>
      <c r="C31" s="88" t="s">
        <v>44</v>
      </c>
      <c r="D31" s="89">
        <f>936.78*0.1</f>
        <v>93.68</v>
      </c>
      <c r="E31" s="89"/>
      <c r="F31" s="89"/>
      <c r="G31" s="89"/>
      <c r="H31" s="89"/>
      <c r="I31" s="89"/>
      <c r="J31" s="89"/>
      <c r="K31" s="89"/>
      <c r="L31" s="89"/>
      <c r="M31" s="89"/>
      <c r="N31" s="89"/>
      <c r="O31" s="89"/>
    </row>
    <row r="32" spans="1:15" s="54" customFormat="1" ht="12.75">
      <c r="A32" s="83">
        <v>18</v>
      </c>
      <c r="B32" s="187" t="s">
        <v>147</v>
      </c>
      <c r="C32" s="188" t="s">
        <v>45</v>
      </c>
      <c r="D32" s="189">
        <f>D31*0.3</f>
        <v>28.1</v>
      </c>
      <c r="E32" s="189"/>
      <c r="F32" s="189"/>
      <c r="G32" s="189"/>
      <c r="H32" s="189"/>
      <c r="I32" s="95"/>
      <c r="J32" s="95"/>
      <c r="K32" s="95"/>
      <c r="L32" s="95"/>
      <c r="M32" s="95"/>
      <c r="N32" s="95"/>
      <c r="O32" s="95"/>
    </row>
    <row r="33" spans="1:15" s="54" customFormat="1" ht="15.75">
      <c r="A33" s="83">
        <v>19</v>
      </c>
      <c r="B33" s="94" t="s">
        <v>56</v>
      </c>
      <c r="C33" s="88" t="s">
        <v>44</v>
      </c>
      <c r="D33" s="89">
        <f>(936.78+414)*0.25</f>
        <v>337.7</v>
      </c>
      <c r="E33" s="89"/>
      <c r="F33" s="89"/>
      <c r="G33" s="89"/>
      <c r="H33" s="89"/>
      <c r="I33" s="89"/>
      <c r="J33" s="89"/>
      <c r="K33" s="89"/>
      <c r="L33" s="89"/>
      <c r="M33" s="89"/>
      <c r="N33" s="89"/>
      <c r="O33" s="89"/>
    </row>
    <row r="34" spans="1:15" s="54" customFormat="1" ht="14.25">
      <c r="A34" s="83">
        <v>20</v>
      </c>
      <c r="B34" s="168" t="s">
        <v>153</v>
      </c>
      <c r="C34" s="177" t="s">
        <v>150</v>
      </c>
      <c r="D34" s="170">
        <f>D33*1.1</f>
        <v>371.47</v>
      </c>
      <c r="E34" s="190"/>
      <c r="F34" s="170"/>
      <c r="G34" s="170"/>
      <c r="H34" s="170"/>
      <c r="I34" s="90"/>
      <c r="J34" s="90"/>
      <c r="K34" s="90"/>
      <c r="L34" s="90"/>
      <c r="M34" s="90"/>
      <c r="N34" s="90"/>
      <c r="O34" s="90"/>
    </row>
    <row r="35" spans="1:15" s="54" customFormat="1" ht="12.75">
      <c r="A35" s="83">
        <v>21</v>
      </c>
      <c r="B35" s="191" t="s">
        <v>149</v>
      </c>
      <c r="C35" s="172" t="s">
        <v>47</v>
      </c>
      <c r="D35" s="173">
        <f>D33*7</f>
        <v>2363.9</v>
      </c>
      <c r="E35" s="173"/>
      <c r="F35" s="173"/>
      <c r="G35" s="173"/>
      <c r="H35" s="173"/>
      <c r="I35" s="91"/>
      <c r="J35" s="91"/>
      <c r="K35" s="91"/>
      <c r="L35" s="91"/>
      <c r="M35" s="91"/>
      <c r="N35" s="91"/>
      <c r="O35" s="91"/>
    </row>
    <row r="36" spans="1:15" s="54" customFormat="1" ht="15.75">
      <c r="A36" s="83">
        <v>22</v>
      </c>
      <c r="B36" s="192" t="s">
        <v>57</v>
      </c>
      <c r="C36" s="83" t="s">
        <v>44</v>
      </c>
      <c r="D36" s="85">
        <f>936.78*0.25</f>
        <v>234.2</v>
      </c>
      <c r="E36" s="85"/>
      <c r="F36" s="85"/>
      <c r="G36" s="85"/>
      <c r="H36" s="85"/>
      <c r="I36" s="89"/>
      <c r="J36" s="89"/>
      <c r="K36" s="89"/>
      <c r="L36" s="89"/>
      <c r="M36" s="89"/>
      <c r="N36" s="89"/>
      <c r="O36" s="89"/>
    </row>
    <row r="37" spans="1:15" s="54" customFormat="1" ht="14.25">
      <c r="A37" s="83">
        <v>23</v>
      </c>
      <c r="B37" s="168" t="s">
        <v>58</v>
      </c>
      <c r="C37" s="177" t="s">
        <v>150</v>
      </c>
      <c r="D37" s="170">
        <f>D36*1.2</f>
        <v>281.04</v>
      </c>
      <c r="E37" s="170"/>
      <c r="F37" s="170"/>
      <c r="G37" s="170"/>
      <c r="H37" s="170"/>
      <c r="I37" s="175"/>
      <c r="J37" s="90"/>
      <c r="K37" s="90"/>
      <c r="L37" s="90"/>
      <c r="M37" s="90"/>
      <c r="N37" s="90"/>
      <c r="O37" s="90"/>
    </row>
    <row r="38" spans="1:15" s="54" customFormat="1" ht="12.75">
      <c r="A38" s="83">
        <v>24</v>
      </c>
      <c r="B38" s="183" t="s">
        <v>59</v>
      </c>
      <c r="C38" s="177" t="s">
        <v>49</v>
      </c>
      <c r="D38" s="178">
        <f>936.78*1.1</f>
        <v>1030.46</v>
      </c>
      <c r="E38" s="178"/>
      <c r="F38" s="178"/>
      <c r="G38" s="178"/>
      <c r="H38" s="178"/>
      <c r="I38" s="179"/>
      <c r="J38" s="92"/>
      <c r="K38" s="92"/>
      <c r="L38" s="92"/>
      <c r="M38" s="92"/>
      <c r="N38" s="92"/>
      <c r="O38" s="92"/>
    </row>
    <row r="39" spans="1:15" s="54" customFormat="1" ht="12.75">
      <c r="A39" s="83">
        <v>25</v>
      </c>
      <c r="B39" s="191" t="s">
        <v>154</v>
      </c>
      <c r="C39" s="172" t="s">
        <v>47</v>
      </c>
      <c r="D39" s="173">
        <f>D36*7</f>
        <v>1639.4</v>
      </c>
      <c r="E39" s="173"/>
      <c r="F39" s="173"/>
      <c r="G39" s="173"/>
      <c r="H39" s="173"/>
      <c r="I39" s="193"/>
      <c r="J39" s="91"/>
      <c r="K39" s="91"/>
      <c r="L39" s="91"/>
      <c r="M39" s="91"/>
      <c r="N39" s="91"/>
      <c r="O39" s="91"/>
    </row>
    <row r="40" spans="1:15" s="54" customFormat="1" ht="15.75">
      <c r="A40" s="83">
        <v>26</v>
      </c>
      <c r="B40" s="94" t="s">
        <v>60</v>
      </c>
      <c r="C40" s="88" t="s">
        <v>44</v>
      </c>
      <c r="D40" s="89">
        <f>D36</f>
        <v>234.2</v>
      </c>
      <c r="E40" s="89"/>
      <c r="F40" s="89"/>
      <c r="G40" s="89"/>
      <c r="H40" s="89"/>
      <c r="I40" s="89"/>
      <c r="J40" s="89"/>
      <c r="K40" s="89"/>
      <c r="L40" s="89"/>
      <c r="M40" s="89"/>
      <c r="N40" s="89"/>
      <c r="O40" s="89"/>
    </row>
    <row r="41" spans="1:15" s="54" customFormat="1" ht="12.75">
      <c r="A41" s="83">
        <v>27</v>
      </c>
      <c r="B41" s="185" t="s">
        <v>151</v>
      </c>
      <c r="C41" s="169" t="s">
        <v>47</v>
      </c>
      <c r="D41" s="170">
        <f>D40*0.25</f>
        <v>58.55</v>
      </c>
      <c r="E41" s="194"/>
      <c r="F41" s="170"/>
      <c r="G41" s="170"/>
      <c r="H41" s="170"/>
      <c r="I41" s="175"/>
      <c r="J41" s="175"/>
      <c r="K41" s="90"/>
      <c r="L41" s="90"/>
      <c r="M41" s="90"/>
      <c r="N41" s="90"/>
      <c r="O41" s="90"/>
    </row>
    <row r="42" spans="1:15" s="54" customFormat="1" ht="12.75">
      <c r="A42" s="83">
        <v>28</v>
      </c>
      <c r="B42" s="186" t="s">
        <v>152</v>
      </c>
      <c r="C42" s="177" t="s">
        <v>47</v>
      </c>
      <c r="D42" s="178">
        <f>D40*4</f>
        <v>936.8</v>
      </c>
      <c r="E42" s="178"/>
      <c r="F42" s="178"/>
      <c r="G42" s="178"/>
      <c r="H42" s="178"/>
      <c r="I42" s="92"/>
      <c r="J42" s="92"/>
      <c r="K42" s="92"/>
      <c r="L42" s="92"/>
      <c r="M42" s="92"/>
      <c r="N42" s="92"/>
      <c r="O42" s="92"/>
    </row>
    <row r="43" spans="1:15" s="54" customFormat="1" ht="25.5">
      <c r="A43" s="83">
        <v>29</v>
      </c>
      <c r="B43" s="186" t="s">
        <v>54</v>
      </c>
      <c r="C43" s="177" t="s">
        <v>45</v>
      </c>
      <c r="D43" s="178">
        <f>D40*0.3</f>
        <v>70.26</v>
      </c>
      <c r="E43" s="178"/>
      <c r="F43" s="178"/>
      <c r="G43" s="178"/>
      <c r="H43" s="178"/>
      <c r="I43" s="92"/>
      <c r="J43" s="92"/>
      <c r="K43" s="92"/>
      <c r="L43" s="92"/>
      <c r="M43" s="92"/>
      <c r="N43" s="92"/>
      <c r="O43" s="92"/>
    </row>
    <row r="44" spans="1:15" s="54" customFormat="1" ht="12.75">
      <c r="A44" s="83">
        <v>30</v>
      </c>
      <c r="B44" s="87" t="s">
        <v>61</v>
      </c>
      <c r="C44" s="88" t="s">
        <v>49</v>
      </c>
      <c r="D44" s="89">
        <v>414</v>
      </c>
      <c r="E44" s="89"/>
      <c r="F44" s="89"/>
      <c r="G44" s="89"/>
      <c r="H44" s="89"/>
      <c r="I44" s="89"/>
      <c r="J44" s="89"/>
      <c r="K44" s="89"/>
      <c r="L44" s="89"/>
      <c r="M44" s="89"/>
      <c r="N44" s="89"/>
      <c r="O44" s="89"/>
    </row>
    <row r="45" spans="1:15" s="54" customFormat="1" ht="12.75">
      <c r="A45" s="83">
        <v>31</v>
      </c>
      <c r="B45" s="195" t="s">
        <v>62</v>
      </c>
      <c r="C45" s="188" t="s">
        <v>49</v>
      </c>
      <c r="D45" s="189">
        <f>D44</f>
        <v>414</v>
      </c>
      <c r="E45" s="189"/>
      <c r="F45" s="189"/>
      <c r="G45" s="189"/>
      <c r="H45" s="189"/>
      <c r="I45" s="95"/>
      <c r="J45" s="95"/>
      <c r="K45" s="95"/>
      <c r="L45" s="95"/>
      <c r="M45" s="95"/>
      <c r="N45" s="95"/>
      <c r="O45" s="95"/>
    </row>
    <row r="46" spans="1:15" s="54" customFormat="1" ht="12.75">
      <c r="A46" s="83">
        <v>32</v>
      </c>
      <c r="B46" s="196" t="s">
        <v>104</v>
      </c>
      <c r="C46" s="197" t="s">
        <v>42</v>
      </c>
      <c r="D46" s="198">
        <v>1</v>
      </c>
      <c r="E46" s="198"/>
      <c r="F46" s="198"/>
      <c r="G46" s="198"/>
      <c r="H46" s="198"/>
      <c r="I46" s="75"/>
      <c r="J46" s="75"/>
      <c r="K46" s="75"/>
      <c r="L46" s="75"/>
      <c r="M46" s="75"/>
      <c r="N46" s="75"/>
      <c r="O46" s="75"/>
    </row>
    <row r="47" spans="1:15" s="86" customFormat="1" ht="25.5">
      <c r="A47" s="83">
        <v>33</v>
      </c>
      <c r="B47" s="84" t="s">
        <v>175</v>
      </c>
      <c r="C47" s="83" t="s">
        <v>42</v>
      </c>
      <c r="D47" s="85">
        <v>1</v>
      </c>
      <c r="E47" s="85"/>
      <c r="F47" s="85"/>
      <c r="G47" s="85"/>
      <c r="H47" s="85"/>
      <c r="I47" s="85"/>
      <c r="J47" s="85"/>
      <c r="K47" s="85"/>
      <c r="L47" s="85"/>
      <c r="M47" s="85"/>
      <c r="N47" s="85"/>
      <c r="O47" s="85"/>
    </row>
    <row r="48" spans="1:15" s="86" customFormat="1" ht="12.75">
      <c r="A48" s="83">
        <v>34</v>
      </c>
      <c r="B48" s="291" t="s">
        <v>181</v>
      </c>
      <c r="C48" s="292" t="s">
        <v>42</v>
      </c>
      <c r="D48" s="289">
        <v>1</v>
      </c>
      <c r="E48" s="289"/>
      <c r="F48" s="289"/>
      <c r="G48" s="289"/>
      <c r="H48" s="289"/>
      <c r="I48" s="290"/>
      <c r="J48" s="290"/>
      <c r="K48" s="290"/>
      <c r="L48" s="85"/>
      <c r="M48" s="85"/>
      <c r="N48" s="85"/>
      <c r="O48" s="85"/>
    </row>
    <row r="49" spans="1:15" s="54" customFormat="1" ht="15.75">
      <c r="A49" s="83">
        <v>35</v>
      </c>
      <c r="B49" s="286" t="s">
        <v>63</v>
      </c>
      <c r="C49" s="287" t="s">
        <v>44</v>
      </c>
      <c r="D49" s="288">
        <v>2500</v>
      </c>
      <c r="E49" s="288"/>
      <c r="F49" s="288"/>
      <c r="G49" s="288"/>
      <c r="H49" s="288"/>
      <c r="I49" s="288"/>
      <c r="J49" s="288"/>
      <c r="K49" s="288"/>
      <c r="L49" s="288"/>
      <c r="M49" s="288"/>
      <c r="N49" s="288"/>
      <c r="O49" s="288"/>
    </row>
    <row r="50" spans="1:15" s="54" customFormat="1" ht="12.75">
      <c r="A50" s="83">
        <v>36</v>
      </c>
      <c r="B50" s="199" t="s">
        <v>64</v>
      </c>
      <c r="C50" s="200" t="s">
        <v>65</v>
      </c>
      <c r="D50" s="201">
        <f>D49/2</f>
        <v>1250</v>
      </c>
      <c r="E50" s="201"/>
      <c r="F50" s="201"/>
      <c r="G50" s="201"/>
      <c r="H50" s="201"/>
      <c r="I50" s="98"/>
      <c r="J50" s="98"/>
      <c r="K50" s="98"/>
      <c r="L50" s="98"/>
      <c r="M50" s="98"/>
      <c r="N50" s="98"/>
      <c r="O50" s="98"/>
    </row>
    <row r="51" spans="1:15" s="54" customFormat="1" ht="16.5" thickBot="1">
      <c r="A51" s="83">
        <v>37</v>
      </c>
      <c r="B51" s="99" t="s">
        <v>66</v>
      </c>
      <c r="C51" s="100" t="s">
        <v>44</v>
      </c>
      <c r="D51" s="101">
        <f>D49</f>
        <v>2500</v>
      </c>
      <c r="E51" s="101"/>
      <c r="F51" s="101"/>
      <c r="G51" s="101"/>
      <c r="H51" s="101"/>
      <c r="I51" s="160"/>
      <c r="J51" s="101"/>
      <c r="K51" s="101"/>
      <c r="L51" s="101"/>
      <c r="M51" s="101"/>
      <c r="N51" s="101"/>
      <c r="O51" s="101"/>
    </row>
    <row r="52" spans="1:15" s="54" customFormat="1" ht="13.5" thickTop="1">
      <c r="A52" s="322" t="s">
        <v>67</v>
      </c>
      <c r="B52" s="322"/>
      <c r="C52" s="322"/>
      <c r="D52" s="322"/>
      <c r="E52" s="322"/>
      <c r="F52" s="112"/>
      <c r="G52" s="166"/>
      <c r="H52" s="112"/>
      <c r="I52" s="167"/>
      <c r="J52" s="167"/>
      <c r="K52" s="105">
        <f>SUM(K15:K51)</f>
        <v>0</v>
      </c>
      <c r="L52" s="106">
        <f>SUM(L15:L51)</f>
        <v>0</v>
      </c>
      <c r="M52" s="106">
        <f>SUM(M15:M51)</f>
        <v>0</v>
      </c>
      <c r="N52" s="106">
        <f>SUM(N15:N51)</f>
        <v>0</v>
      </c>
      <c r="O52" s="106">
        <f>SUM(O15:O51)</f>
        <v>0</v>
      </c>
    </row>
    <row r="53" spans="1:15" s="54" customFormat="1" ht="13.5" thickBot="1">
      <c r="A53" s="323" t="s">
        <v>68</v>
      </c>
      <c r="B53" s="323"/>
      <c r="C53" s="323"/>
      <c r="D53" s="323"/>
      <c r="E53" s="323"/>
      <c r="F53" s="107"/>
      <c r="G53" s="108">
        <v>0.03</v>
      </c>
      <c r="H53" s="109"/>
      <c r="I53" s="110"/>
      <c r="J53" s="110"/>
      <c r="K53" s="110"/>
      <c r="L53" s="110"/>
      <c r="M53" s="110"/>
      <c r="N53" s="110"/>
      <c r="O53" s="111">
        <f>O52*G53</f>
        <v>0</v>
      </c>
    </row>
    <row r="54" spans="1:15" s="54" customFormat="1" ht="12.75">
      <c r="A54" s="322" t="s">
        <v>69</v>
      </c>
      <c r="B54" s="322"/>
      <c r="C54" s="322"/>
      <c r="D54" s="322"/>
      <c r="E54" s="322"/>
      <c r="F54" s="112"/>
      <c r="G54" s="113"/>
      <c r="H54" s="113"/>
      <c r="I54" s="113"/>
      <c r="J54" s="113"/>
      <c r="K54" s="113"/>
      <c r="L54" s="113"/>
      <c r="M54" s="113"/>
      <c r="N54" s="113"/>
      <c r="O54" s="106">
        <f>SUM(O52:O53)</f>
        <v>0</v>
      </c>
    </row>
    <row r="55" s="54" customFormat="1" ht="12.75" customHeight="1"/>
    <row r="56" spans="1:15" s="54" customFormat="1" ht="12.75">
      <c r="A56" s="152"/>
      <c r="B56" s="152"/>
      <c r="C56" s="152"/>
      <c r="D56" s="152"/>
      <c r="E56" s="152"/>
      <c r="F56" s="152"/>
      <c r="G56" s="153"/>
      <c r="O56" s="154"/>
    </row>
    <row r="57" spans="2:11" ht="12.75">
      <c r="B57" s="155" t="s">
        <v>199</v>
      </c>
      <c r="C57" s="155"/>
      <c r="D57" s="156"/>
      <c r="E57" s="320" t="s">
        <v>131</v>
      </c>
      <c r="F57" s="320"/>
      <c r="G57" s="320"/>
      <c r="H57" s="320"/>
      <c r="I57" s="320"/>
      <c r="J57" s="320"/>
      <c r="K57" s="320"/>
    </row>
    <row r="58" spans="2:11" ht="12.75">
      <c r="B58" s="157" t="s">
        <v>9</v>
      </c>
      <c r="E58" s="321" t="s">
        <v>9</v>
      </c>
      <c r="F58" s="321"/>
      <c r="G58" s="321"/>
      <c r="H58" s="321"/>
      <c r="I58" s="321"/>
      <c r="J58" s="321"/>
      <c r="K58" s="321"/>
    </row>
    <row r="59" ht="12.75">
      <c r="B59" s="335" t="s">
        <v>193</v>
      </c>
    </row>
  </sheetData>
  <sheetProtection selectLockedCells="1" selectUnlockedCells="1"/>
  <mergeCells count="15">
    <mergeCell ref="E13:I13"/>
    <mergeCell ref="J13:J14"/>
    <mergeCell ref="K13:N13"/>
    <mergeCell ref="M9:N9"/>
    <mergeCell ref="B11:I11"/>
    <mergeCell ref="E57:K57"/>
    <mergeCell ref="E58:K58"/>
    <mergeCell ref="O13:O14"/>
    <mergeCell ref="A52:E52"/>
    <mergeCell ref="A53:E53"/>
    <mergeCell ref="A54:E54"/>
    <mergeCell ref="A13:A14"/>
    <mergeCell ref="B13:B14"/>
    <mergeCell ref="C13:C14"/>
    <mergeCell ref="D13:D14"/>
  </mergeCells>
  <printOptions horizontalCentered="1"/>
  <pageMargins left="0.7500000000000001" right="0.59" top="1" bottom="0.6000000000000001" header="0.2" footer="0.51"/>
  <pageSetup horizontalDpi="300" verticalDpi="300" orientation="landscape" paperSize="9" scale="79" r:id="rId1"/>
  <headerFooter alignWithMargins="0">
    <oddHeader>&amp;L
</oddHeader>
    <oddFooter>&amp;C&amp;P</oddFooter>
  </headerFooter>
  <rowBreaks count="2" manualBreakCount="2">
    <brk id="36" max="14" man="1"/>
    <brk id="59" max="255" man="1"/>
  </rowBreaks>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tabColor theme="6" tint="0.7999799847602844"/>
  </sheetPr>
  <dimension ref="A1:O25"/>
  <sheetViews>
    <sheetView view="pageBreakPreview" zoomScale="85" zoomScaleNormal="85" zoomScaleSheetLayoutView="85" zoomScalePageLayoutView="0" workbookViewId="0" topLeftCell="A1">
      <selection activeCell="B11" sqref="B11:I11"/>
    </sheetView>
  </sheetViews>
  <sheetFormatPr defaultColWidth="8.7109375" defaultRowHeight="12.75"/>
  <cols>
    <col min="1" max="1" width="4.57421875" style="50" customWidth="1"/>
    <col min="2" max="2" width="63.140625" style="50" customWidth="1"/>
    <col min="3" max="3" width="6.28125" style="50" customWidth="1"/>
    <col min="4" max="4" width="8.8515625" style="50" customWidth="1"/>
    <col min="5" max="5" width="6.28125" style="50" customWidth="1"/>
    <col min="6" max="6" width="5.8515625" style="50" customWidth="1"/>
    <col min="7" max="7" width="7.7109375" style="50" customWidth="1"/>
    <col min="8" max="8" width="7.00390625" style="50" customWidth="1"/>
    <col min="9" max="9" width="7.7109375" style="50" customWidth="1"/>
    <col min="10" max="10" width="7.42187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191</v>
      </c>
      <c r="C9" s="65"/>
      <c r="D9" s="66"/>
      <c r="E9" s="53"/>
      <c r="F9" s="53"/>
      <c r="G9" s="53"/>
      <c r="H9" s="67"/>
      <c r="I9" s="51"/>
      <c r="J9" s="51"/>
      <c r="K9" s="51"/>
      <c r="L9" s="68"/>
      <c r="M9" s="313"/>
      <c r="N9" s="313"/>
      <c r="O9" s="51"/>
    </row>
    <row r="10" spans="1:14" ht="12.75">
      <c r="A10" s="54"/>
      <c r="B10" s="69"/>
      <c r="C10" s="70"/>
      <c r="D10" s="70"/>
      <c r="E10" s="70"/>
      <c r="F10" s="70"/>
      <c r="G10" s="54"/>
      <c r="H10" s="71"/>
      <c r="I10" s="72"/>
      <c r="J10" s="72"/>
      <c r="K10" s="72"/>
      <c r="L10" s="73"/>
      <c r="M10" s="73"/>
      <c r="N10" s="74"/>
    </row>
    <row r="11" spans="1:15" ht="12.75">
      <c r="A11" s="54"/>
      <c r="B11" s="367" t="s">
        <v>211</v>
      </c>
      <c r="C11" s="314"/>
      <c r="D11" s="314"/>
      <c r="E11" s="314"/>
      <c r="F11" s="314"/>
      <c r="G11" s="314"/>
      <c r="H11" s="314"/>
      <c r="I11" s="314"/>
      <c r="J11" s="75"/>
      <c r="K11" s="72"/>
      <c r="L11" s="73"/>
      <c r="M11" s="73"/>
      <c r="N11" s="74"/>
      <c r="O11" s="71"/>
    </row>
    <row r="12" spans="1:15" s="54" customFormat="1" ht="12.75">
      <c r="A12" s="76"/>
      <c r="B12" s="77"/>
      <c r="C12" s="76"/>
      <c r="D12" s="76"/>
      <c r="E12" s="78" t="s">
        <v>156</v>
      </c>
      <c r="F12" s="78"/>
      <c r="G12" s="76"/>
      <c r="H12" s="76"/>
      <c r="I12" s="76"/>
      <c r="J12" s="76"/>
      <c r="K12" s="76"/>
      <c r="L12" s="79"/>
      <c r="M12" s="80"/>
      <c r="N12" s="76"/>
      <c r="O12" s="76"/>
    </row>
    <row r="13" spans="1:15" ht="12.75" customHeight="1">
      <c r="A13" s="315" t="s">
        <v>4</v>
      </c>
      <c r="B13" s="316" t="s">
        <v>35</v>
      </c>
      <c r="C13" s="315" t="s">
        <v>36</v>
      </c>
      <c r="D13" s="315" t="s">
        <v>37</v>
      </c>
      <c r="E13" s="317" t="s">
        <v>38</v>
      </c>
      <c r="F13" s="317"/>
      <c r="G13" s="317"/>
      <c r="H13" s="317"/>
      <c r="I13" s="317"/>
      <c r="J13" s="318" t="s">
        <v>216</v>
      </c>
      <c r="K13" s="319" t="s">
        <v>39</v>
      </c>
      <c r="L13" s="319"/>
      <c r="M13" s="319"/>
      <c r="N13" s="319"/>
      <c r="O13" s="318" t="s">
        <v>217</v>
      </c>
    </row>
    <row r="14" spans="1:15" ht="76.5">
      <c r="A14" s="315"/>
      <c r="B14" s="316"/>
      <c r="C14" s="315"/>
      <c r="D14" s="315"/>
      <c r="E14" s="82" t="s">
        <v>40</v>
      </c>
      <c r="F14" s="82" t="s">
        <v>212</v>
      </c>
      <c r="G14" s="82" t="s">
        <v>213</v>
      </c>
      <c r="H14" s="82" t="s">
        <v>214</v>
      </c>
      <c r="I14" s="82" t="s">
        <v>215</v>
      </c>
      <c r="J14" s="318"/>
      <c r="K14" s="82" t="s">
        <v>41</v>
      </c>
      <c r="L14" s="82" t="s">
        <v>213</v>
      </c>
      <c r="M14" s="82" t="s">
        <v>214</v>
      </c>
      <c r="N14" s="82" t="s">
        <v>215</v>
      </c>
      <c r="O14" s="318"/>
    </row>
    <row r="15" spans="1:15" s="54" customFormat="1" ht="51">
      <c r="A15" s="88">
        <v>1</v>
      </c>
      <c r="B15" s="114" t="s">
        <v>158</v>
      </c>
      <c r="C15" s="88" t="s">
        <v>44</v>
      </c>
      <c r="D15" s="89">
        <f>SUM(D16:D17)</f>
        <v>654.28</v>
      </c>
      <c r="E15" s="89"/>
      <c r="F15" s="89"/>
      <c r="G15" s="89"/>
      <c r="H15" s="89"/>
      <c r="I15" s="89"/>
      <c r="J15" s="89"/>
      <c r="K15" s="89"/>
      <c r="L15" s="89"/>
      <c r="M15" s="89"/>
      <c r="N15" s="89"/>
      <c r="O15" s="89"/>
    </row>
    <row r="16" spans="1:15" s="54" customFormat="1" ht="12.75">
      <c r="A16" s="88">
        <v>2</v>
      </c>
      <c r="B16" s="202" t="s">
        <v>160</v>
      </c>
      <c r="C16" s="203" t="s">
        <v>159</v>
      </c>
      <c r="D16" s="204">
        <f>593.57+26.19</f>
        <v>619.76</v>
      </c>
      <c r="E16" s="178"/>
      <c r="F16" s="178"/>
      <c r="G16" s="178"/>
      <c r="H16" s="178"/>
      <c r="I16" s="90"/>
      <c r="J16" s="90"/>
      <c r="K16" s="90"/>
      <c r="L16" s="90"/>
      <c r="M16" s="90"/>
      <c r="N16" s="90"/>
      <c r="O16" s="90"/>
    </row>
    <row r="17" spans="1:15" s="54" customFormat="1" ht="12.75">
      <c r="A17" s="277">
        <v>3</v>
      </c>
      <c r="B17" s="278" t="s">
        <v>161</v>
      </c>
      <c r="C17" s="279" t="s">
        <v>159</v>
      </c>
      <c r="D17" s="280">
        <v>34.52</v>
      </c>
      <c r="E17" s="173"/>
      <c r="F17" s="173"/>
      <c r="G17" s="173"/>
      <c r="H17" s="189"/>
      <c r="I17" s="95"/>
      <c r="J17" s="95"/>
      <c r="K17" s="95"/>
      <c r="L17" s="95"/>
      <c r="M17" s="95"/>
      <c r="N17" s="95"/>
      <c r="O17" s="95"/>
    </row>
    <row r="18" spans="1:15" s="54" customFormat="1" ht="12.75">
      <c r="A18" s="324" t="s">
        <v>71</v>
      </c>
      <c r="B18" s="324"/>
      <c r="C18" s="324"/>
      <c r="D18" s="324"/>
      <c r="E18" s="324"/>
      <c r="F18" s="281"/>
      <c r="G18" s="282"/>
      <c r="H18" s="281"/>
      <c r="I18" s="283"/>
      <c r="J18" s="283"/>
      <c r="K18" s="284">
        <f>SUM(K15:K17)</f>
        <v>0</v>
      </c>
      <c r="L18" s="285">
        <f>SUM(L15:L17)</f>
        <v>0</v>
      </c>
      <c r="M18" s="285">
        <f>SUM(M15:M17)</f>
        <v>0</v>
      </c>
      <c r="N18" s="285">
        <f>SUM(N15:N17)</f>
        <v>0</v>
      </c>
      <c r="O18" s="285">
        <f>SUM(L18:N18)</f>
        <v>0</v>
      </c>
    </row>
    <row r="19" spans="1:15" s="54" customFormat="1" ht="13.5" thickBot="1">
      <c r="A19" s="323" t="s">
        <v>68</v>
      </c>
      <c r="B19" s="323"/>
      <c r="C19" s="323"/>
      <c r="D19" s="323"/>
      <c r="E19" s="323"/>
      <c r="F19" s="107"/>
      <c r="G19" s="108">
        <v>0.03</v>
      </c>
      <c r="H19" s="109"/>
      <c r="I19" s="110"/>
      <c r="J19" s="110"/>
      <c r="K19" s="110"/>
      <c r="L19" s="110"/>
      <c r="M19" s="110"/>
      <c r="N19" s="110"/>
      <c r="O19" s="111">
        <f>O18*G19</f>
        <v>0</v>
      </c>
    </row>
    <row r="20" spans="1:15" s="54" customFormat="1" ht="12.75">
      <c r="A20" s="322" t="s">
        <v>69</v>
      </c>
      <c r="B20" s="322"/>
      <c r="C20" s="322"/>
      <c r="D20" s="322"/>
      <c r="E20" s="322"/>
      <c r="F20" s="112"/>
      <c r="G20" s="113"/>
      <c r="H20" s="113"/>
      <c r="I20" s="113"/>
      <c r="J20" s="113"/>
      <c r="K20" s="113"/>
      <c r="L20" s="113"/>
      <c r="M20" s="113"/>
      <c r="N20" s="113"/>
      <c r="O20" s="106">
        <f>SUM(O18:O19)</f>
        <v>0</v>
      </c>
    </row>
    <row r="21" ht="12.75">
      <c r="A21" s="54"/>
    </row>
    <row r="22" spans="1:15" s="54" customFormat="1" ht="12.75">
      <c r="A22" s="152"/>
      <c r="B22" s="152"/>
      <c r="C22" s="152"/>
      <c r="D22" s="152"/>
      <c r="E22" s="152"/>
      <c r="F22" s="152"/>
      <c r="G22" s="153"/>
      <c r="O22" s="154"/>
    </row>
    <row r="23" spans="2:11" ht="12.75">
      <c r="B23" s="155" t="s">
        <v>198</v>
      </c>
      <c r="C23" s="155"/>
      <c r="D23" s="156"/>
      <c r="E23" s="320" t="s">
        <v>131</v>
      </c>
      <c r="F23" s="320"/>
      <c r="G23" s="320"/>
      <c r="H23" s="320"/>
      <c r="I23" s="320"/>
      <c r="J23" s="320"/>
      <c r="K23" s="320"/>
    </row>
    <row r="24" spans="2:11" ht="12.75">
      <c r="B24" s="157" t="s">
        <v>9</v>
      </c>
      <c r="E24" s="321" t="s">
        <v>9</v>
      </c>
      <c r="F24" s="321"/>
      <c r="G24" s="321"/>
      <c r="H24" s="321"/>
      <c r="I24" s="321"/>
      <c r="J24" s="321"/>
      <c r="K24" s="321"/>
    </row>
    <row r="25" ht="12.75">
      <c r="B25" s="335" t="s">
        <v>193</v>
      </c>
    </row>
  </sheetData>
  <sheetProtection/>
  <mergeCells count="15">
    <mergeCell ref="O13:O14"/>
    <mergeCell ref="A18:E18"/>
    <mergeCell ref="A19:E19"/>
    <mergeCell ref="A20:E20"/>
    <mergeCell ref="A13:A14"/>
    <mergeCell ref="J13:J14"/>
    <mergeCell ref="M9:N9"/>
    <mergeCell ref="B11:I11"/>
    <mergeCell ref="E24:K24"/>
    <mergeCell ref="E23:K23"/>
    <mergeCell ref="K13:N13"/>
    <mergeCell ref="B13:B14"/>
    <mergeCell ref="C13:C14"/>
    <mergeCell ref="D13:D14"/>
    <mergeCell ref="E13:I13"/>
  </mergeCells>
  <printOptions/>
  <pageMargins left="0.7500000000000001" right="0.7500000000000001" top="1" bottom="1" header="0.5" footer="0.5"/>
  <pageSetup orientation="landscape" paperSize="9" scale="78"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tabColor theme="6" tint="0.7999799847602844"/>
  </sheetPr>
  <dimension ref="A1:O39"/>
  <sheetViews>
    <sheetView view="pageBreakPreview" zoomScale="85" zoomScaleNormal="85" zoomScaleSheetLayoutView="85" zoomScalePageLayoutView="0" workbookViewId="0" topLeftCell="A1">
      <selection activeCell="B10" sqref="B10:I10"/>
    </sheetView>
  </sheetViews>
  <sheetFormatPr defaultColWidth="8.7109375" defaultRowHeight="12.75"/>
  <cols>
    <col min="1" max="1" width="4.8515625" style="50" customWidth="1"/>
    <col min="2" max="2" width="63.140625" style="50" customWidth="1"/>
    <col min="3" max="3" width="6.28125" style="50" customWidth="1"/>
    <col min="4" max="4" width="8.8515625" style="50" customWidth="1"/>
    <col min="5" max="5" width="6.28125" style="50" customWidth="1"/>
    <col min="6" max="6" width="5.8515625" style="50" customWidth="1"/>
    <col min="7" max="7" width="7.7109375" style="50" customWidth="1"/>
    <col min="8" max="8" width="7.28125" style="50" customWidth="1"/>
    <col min="9" max="9" width="7.7109375" style="50" customWidth="1"/>
    <col min="10" max="10" width="7.42187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s="54" customFormat="1" ht="12.75">
      <c r="A1" s="52"/>
      <c r="B1" s="52"/>
      <c r="C1" s="53"/>
      <c r="D1" s="53"/>
      <c r="E1" s="53"/>
      <c r="F1" s="53"/>
      <c r="G1" s="53"/>
      <c r="H1" s="53"/>
      <c r="I1" s="53"/>
      <c r="J1" s="53"/>
      <c r="K1" s="53"/>
      <c r="L1" s="53"/>
      <c r="M1" s="53"/>
      <c r="N1" s="53"/>
      <c r="O1" s="53"/>
    </row>
    <row r="2" spans="1:15" s="54" customFormat="1" ht="12.75">
      <c r="A2" s="55"/>
      <c r="B2" s="56"/>
      <c r="C2" s="57"/>
      <c r="D2" s="57"/>
      <c r="E2" s="58" t="s">
        <v>123</v>
      </c>
      <c r="F2" s="56"/>
      <c r="G2" s="56"/>
      <c r="H2" s="57"/>
      <c r="I2" s="57"/>
      <c r="J2" s="57"/>
      <c r="K2" s="57"/>
      <c r="L2" s="57"/>
      <c r="M2" s="57"/>
      <c r="N2" s="57"/>
      <c r="O2" s="59"/>
    </row>
    <row r="3" spans="1:15" ht="12.75">
      <c r="A3" s="53"/>
      <c r="B3" s="53"/>
      <c r="C3" s="53"/>
      <c r="D3" s="53"/>
      <c r="E3" s="60" t="s">
        <v>34</v>
      </c>
      <c r="F3" s="60"/>
      <c r="G3" s="53"/>
      <c r="H3" s="53"/>
      <c r="I3" s="53"/>
      <c r="J3" s="53"/>
      <c r="K3" s="53"/>
      <c r="L3" s="53"/>
      <c r="M3" s="53"/>
      <c r="N3" s="53"/>
      <c r="O3" s="51"/>
    </row>
    <row r="4" spans="1:15" ht="12.75">
      <c r="A4" s="53"/>
      <c r="B4" s="61" t="s">
        <v>132</v>
      </c>
      <c r="C4" s="53"/>
      <c r="D4" s="53"/>
      <c r="E4" s="53"/>
      <c r="F4" s="53"/>
      <c r="G4" s="53"/>
      <c r="H4" s="53"/>
      <c r="I4" s="53"/>
      <c r="J4" s="53"/>
      <c r="K4" s="53"/>
      <c r="L4" s="62"/>
      <c r="M4" s="52"/>
      <c r="N4" s="53"/>
      <c r="O4" s="51"/>
    </row>
    <row r="5" spans="1:15" ht="12.75">
      <c r="A5" s="53"/>
      <c r="B5" s="63" t="s">
        <v>135</v>
      </c>
      <c r="C5" s="53"/>
      <c r="D5" s="53"/>
      <c r="E5" s="53"/>
      <c r="F5" s="53"/>
      <c r="G5" s="53"/>
      <c r="H5" s="53"/>
      <c r="I5" s="53"/>
      <c r="J5" s="53"/>
      <c r="K5" s="53"/>
      <c r="L5" s="62"/>
      <c r="M5" s="52"/>
      <c r="N5" s="53"/>
      <c r="O5" s="51"/>
    </row>
    <row r="6" spans="1:15" ht="12.75">
      <c r="A6" s="53"/>
      <c r="B6" s="61" t="s">
        <v>137</v>
      </c>
      <c r="C6" s="53"/>
      <c r="D6" s="53"/>
      <c r="E6" s="53"/>
      <c r="F6" s="53"/>
      <c r="G6" s="53"/>
      <c r="H6" s="53"/>
      <c r="I6" s="53"/>
      <c r="J6" s="53"/>
      <c r="K6" s="53"/>
      <c r="L6" s="62"/>
      <c r="M6" s="52"/>
      <c r="N6" s="53"/>
      <c r="O6" s="51"/>
    </row>
    <row r="7" spans="1:15" ht="12.75">
      <c r="A7" s="53"/>
      <c r="B7" s="61" t="s">
        <v>136</v>
      </c>
      <c r="C7" s="53"/>
      <c r="D7" s="64"/>
      <c r="E7" s="53"/>
      <c r="F7" s="53"/>
      <c r="G7" s="53"/>
      <c r="H7" s="53"/>
      <c r="I7" s="53"/>
      <c r="J7" s="53"/>
      <c r="K7" s="53"/>
      <c r="L7" s="62"/>
      <c r="M7" s="52"/>
      <c r="N7" s="53"/>
      <c r="O7" s="51"/>
    </row>
    <row r="8" spans="1:15" ht="12.75">
      <c r="A8" s="53"/>
      <c r="B8" s="334" t="s">
        <v>191</v>
      </c>
      <c r="C8" s="65"/>
      <c r="D8" s="66"/>
      <c r="E8" s="53"/>
      <c r="F8" s="53"/>
      <c r="G8" s="53"/>
      <c r="H8" s="67"/>
      <c r="I8" s="51"/>
      <c r="J8" s="51"/>
      <c r="K8" s="51"/>
      <c r="L8" s="68"/>
      <c r="M8" s="313"/>
      <c r="N8" s="313"/>
      <c r="O8" s="51"/>
    </row>
    <row r="9" spans="1:14" ht="12.75">
      <c r="A9" s="54"/>
      <c r="B9" s="69"/>
      <c r="C9" s="70"/>
      <c r="D9" s="70"/>
      <c r="E9" s="70"/>
      <c r="F9" s="70"/>
      <c r="G9" s="54"/>
      <c r="H9" s="71"/>
      <c r="I9" s="72"/>
      <c r="J9" s="72"/>
      <c r="K9" s="72"/>
      <c r="L9" s="73"/>
      <c r="M9" s="73"/>
      <c r="N9" s="74"/>
    </row>
    <row r="10" spans="1:15" ht="12.75">
      <c r="A10" s="54"/>
      <c r="B10" s="367" t="s">
        <v>211</v>
      </c>
      <c r="C10" s="314"/>
      <c r="D10" s="314"/>
      <c r="E10" s="314"/>
      <c r="F10" s="314"/>
      <c r="G10" s="314"/>
      <c r="H10" s="314"/>
      <c r="I10" s="314"/>
      <c r="J10" s="75"/>
      <c r="K10" s="72"/>
      <c r="L10" s="73"/>
      <c r="M10" s="73"/>
      <c r="N10" s="74"/>
      <c r="O10" s="71"/>
    </row>
    <row r="11" spans="1:15" ht="12.75">
      <c r="A11" s="76"/>
      <c r="B11" s="77"/>
      <c r="C11" s="76"/>
      <c r="D11" s="76"/>
      <c r="E11" s="78" t="s">
        <v>182</v>
      </c>
      <c r="F11" s="78"/>
      <c r="G11" s="76"/>
      <c r="H11" s="76"/>
      <c r="I11" s="76"/>
      <c r="J11" s="76"/>
      <c r="K11" s="76"/>
      <c r="L11" s="79"/>
      <c r="M11" s="80"/>
      <c r="N11" s="76"/>
      <c r="O11" s="81"/>
    </row>
    <row r="12" spans="1:15" ht="13.5" customHeight="1">
      <c r="A12" s="325" t="s">
        <v>4</v>
      </c>
      <c r="B12" s="326" t="s">
        <v>72</v>
      </c>
      <c r="C12" s="325" t="s">
        <v>36</v>
      </c>
      <c r="D12" s="325" t="s">
        <v>37</v>
      </c>
      <c r="E12" s="317" t="s">
        <v>38</v>
      </c>
      <c r="F12" s="317"/>
      <c r="G12" s="317"/>
      <c r="H12" s="317"/>
      <c r="I12" s="317"/>
      <c r="J12" s="318" t="s">
        <v>216</v>
      </c>
      <c r="K12" s="319" t="s">
        <v>39</v>
      </c>
      <c r="L12" s="319"/>
      <c r="M12" s="319"/>
      <c r="N12" s="319"/>
      <c r="O12" s="318" t="s">
        <v>217</v>
      </c>
    </row>
    <row r="13" spans="1:15" ht="76.5">
      <c r="A13" s="325"/>
      <c r="B13" s="326"/>
      <c r="C13" s="325"/>
      <c r="D13" s="325"/>
      <c r="E13" s="82" t="s">
        <v>40</v>
      </c>
      <c r="F13" s="82" t="s">
        <v>212</v>
      </c>
      <c r="G13" s="82" t="s">
        <v>213</v>
      </c>
      <c r="H13" s="82" t="s">
        <v>214</v>
      </c>
      <c r="I13" s="82" t="s">
        <v>215</v>
      </c>
      <c r="J13" s="318"/>
      <c r="K13" s="82" t="s">
        <v>41</v>
      </c>
      <c r="L13" s="82" t="s">
        <v>213</v>
      </c>
      <c r="M13" s="82" t="s">
        <v>214</v>
      </c>
      <c r="N13" s="82" t="s">
        <v>215</v>
      </c>
      <c r="O13" s="318"/>
    </row>
    <row r="14" spans="1:15" s="119" customFormat="1" ht="15.75">
      <c r="A14" s="116">
        <v>1</v>
      </c>
      <c r="B14" s="117" t="s">
        <v>73</v>
      </c>
      <c r="C14" s="89" t="s">
        <v>44</v>
      </c>
      <c r="D14" s="85">
        <v>135</v>
      </c>
      <c r="E14" s="85"/>
      <c r="F14" s="85"/>
      <c r="G14" s="118"/>
      <c r="H14" s="85"/>
      <c r="I14" s="85"/>
      <c r="J14" s="85"/>
      <c r="K14" s="85"/>
      <c r="L14" s="85"/>
      <c r="M14" s="85"/>
      <c r="N14" s="85"/>
      <c r="O14" s="85"/>
    </row>
    <row r="15" spans="1:15" s="119" customFormat="1" ht="15.75">
      <c r="A15" s="97">
        <v>2</v>
      </c>
      <c r="B15" s="117" t="s">
        <v>162</v>
      </c>
      <c r="C15" s="85" t="s">
        <v>74</v>
      </c>
      <c r="D15" s="85">
        <f>D14*0.7</f>
        <v>94.5</v>
      </c>
      <c r="E15" s="85"/>
      <c r="F15" s="85"/>
      <c r="G15" s="118"/>
      <c r="H15" s="85"/>
      <c r="I15" s="85"/>
      <c r="J15" s="85"/>
      <c r="K15" s="85"/>
      <c r="L15" s="85"/>
      <c r="M15" s="85"/>
      <c r="N15" s="85"/>
      <c r="O15" s="85"/>
    </row>
    <row r="16" spans="1:15" s="54" customFormat="1" ht="15.75">
      <c r="A16" s="116">
        <v>3</v>
      </c>
      <c r="B16" s="87" t="s">
        <v>114</v>
      </c>
      <c r="C16" s="88" t="s">
        <v>44</v>
      </c>
      <c r="D16" s="89">
        <v>220</v>
      </c>
      <c r="E16" s="89"/>
      <c r="F16" s="89"/>
      <c r="G16" s="89"/>
      <c r="H16" s="89"/>
      <c r="I16" s="89"/>
      <c r="J16" s="89"/>
      <c r="K16" s="89"/>
      <c r="L16" s="89"/>
      <c r="M16" s="89"/>
      <c r="N16" s="89"/>
      <c r="O16" s="89"/>
    </row>
    <row r="17" spans="1:15" s="54" customFormat="1" ht="12.75">
      <c r="A17" s="97">
        <v>4</v>
      </c>
      <c r="B17" s="168" t="s">
        <v>112</v>
      </c>
      <c r="C17" s="169" t="s">
        <v>45</v>
      </c>
      <c r="D17" s="170">
        <f>D16*0.3</f>
        <v>66</v>
      </c>
      <c r="E17" s="170"/>
      <c r="F17" s="170"/>
      <c r="G17" s="170"/>
      <c r="H17" s="170"/>
      <c r="I17" s="90"/>
      <c r="J17" s="90"/>
      <c r="K17" s="90"/>
      <c r="L17" s="90"/>
      <c r="M17" s="90"/>
      <c r="N17" s="90"/>
      <c r="O17" s="90"/>
    </row>
    <row r="18" spans="1:15" s="54" customFormat="1" ht="12.75">
      <c r="A18" s="116">
        <v>5</v>
      </c>
      <c r="B18" s="171" t="s">
        <v>46</v>
      </c>
      <c r="C18" s="172" t="s">
        <v>47</v>
      </c>
      <c r="D18" s="173">
        <f>D16*5%*6</f>
        <v>66</v>
      </c>
      <c r="E18" s="173"/>
      <c r="F18" s="173"/>
      <c r="G18" s="173"/>
      <c r="H18" s="173"/>
      <c r="I18" s="91"/>
      <c r="J18" s="91"/>
      <c r="K18" s="91"/>
      <c r="L18" s="91"/>
      <c r="M18" s="91"/>
      <c r="N18" s="91"/>
      <c r="O18" s="91"/>
    </row>
    <row r="19" spans="1:15" ht="15.75">
      <c r="A19" s="97">
        <v>6</v>
      </c>
      <c r="B19" s="205" t="s">
        <v>75</v>
      </c>
      <c r="C19" s="85" t="s">
        <v>44</v>
      </c>
      <c r="D19" s="85">
        <f>D16</f>
        <v>220</v>
      </c>
      <c r="E19" s="85"/>
      <c r="F19" s="85"/>
      <c r="G19" s="85"/>
      <c r="H19" s="85"/>
      <c r="I19" s="89"/>
      <c r="J19" s="89"/>
      <c r="K19" s="89"/>
      <c r="L19" s="89"/>
      <c r="M19" s="89"/>
      <c r="N19" s="89"/>
      <c r="O19" s="89"/>
    </row>
    <row r="20" spans="1:15" ht="14.25">
      <c r="A20" s="116">
        <v>7</v>
      </c>
      <c r="B20" s="206" t="s">
        <v>115</v>
      </c>
      <c r="C20" s="170" t="s">
        <v>150</v>
      </c>
      <c r="D20" s="170">
        <f>D19*1.1</f>
        <v>242</v>
      </c>
      <c r="E20" s="170"/>
      <c r="F20" s="170"/>
      <c r="G20" s="170"/>
      <c r="H20" s="170"/>
      <c r="I20" s="90"/>
      <c r="J20" s="90"/>
      <c r="K20" s="90"/>
      <c r="L20" s="90"/>
      <c r="M20" s="90"/>
      <c r="N20" s="90"/>
      <c r="O20" s="90"/>
    </row>
    <row r="21" spans="1:15" ht="12.75">
      <c r="A21" s="97">
        <v>8</v>
      </c>
      <c r="B21" s="207" t="s">
        <v>76</v>
      </c>
      <c r="C21" s="177" t="s">
        <v>47</v>
      </c>
      <c r="D21" s="178">
        <f>D19*6</f>
        <v>1320</v>
      </c>
      <c r="E21" s="178"/>
      <c r="F21" s="178"/>
      <c r="G21" s="178"/>
      <c r="H21" s="178"/>
      <c r="I21" s="92"/>
      <c r="J21" s="92"/>
      <c r="K21" s="92"/>
      <c r="L21" s="92"/>
      <c r="M21" s="92"/>
      <c r="N21" s="92"/>
      <c r="O21" s="92"/>
    </row>
    <row r="22" spans="1:15" ht="12.75">
      <c r="A22" s="116">
        <v>9</v>
      </c>
      <c r="B22" s="208" t="s">
        <v>77</v>
      </c>
      <c r="C22" s="173" t="s">
        <v>70</v>
      </c>
      <c r="D22" s="173">
        <f>D19*6</f>
        <v>1320</v>
      </c>
      <c r="E22" s="173"/>
      <c r="F22" s="173"/>
      <c r="G22" s="173"/>
      <c r="H22" s="173"/>
      <c r="I22" s="91"/>
      <c r="J22" s="91"/>
      <c r="K22" s="91"/>
      <c r="L22" s="91"/>
      <c r="M22" s="91"/>
      <c r="N22" s="91"/>
      <c r="O22" s="91"/>
    </row>
    <row r="23" spans="1:15" ht="15.75">
      <c r="A23" s="97">
        <v>10</v>
      </c>
      <c r="B23" s="205" t="s">
        <v>78</v>
      </c>
      <c r="C23" s="85" t="s">
        <v>44</v>
      </c>
      <c r="D23" s="85">
        <f>225*0.4</f>
        <v>90</v>
      </c>
      <c r="E23" s="85"/>
      <c r="F23" s="85"/>
      <c r="G23" s="85"/>
      <c r="H23" s="85"/>
      <c r="I23" s="89"/>
      <c r="J23" s="89"/>
      <c r="K23" s="89"/>
      <c r="L23" s="89"/>
      <c r="M23" s="89"/>
      <c r="N23" s="89"/>
      <c r="O23" s="89"/>
    </row>
    <row r="24" spans="1:15" ht="12.75">
      <c r="A24" s="116">
        <v>11</v>
      </c>
      <c r="B24" s="209" t="s">
        <v>79</v>
      </c>
      <c r="C24" s="170" t="s">
        <v>70</v>
      </c>
      <c r="D24" s="210">
        <v>50</v>
      </c>
      <c r="E24" s="170"/>
      <c r="F24" s="170"/>
      <c r="G24" s="170"/>
      <c r="H24" s="170"/>
      <c r="I24" s="90"/>
      <c r="J24" s="90"/>
      <c r="K24" s="90"/>
      <c r="L24" s="90"/>
      <c r="M24" s="90"/>
      <c r="N24" s="90"/>
      <c r="O24" s="90"/>
    </row>
    <row r="25" spans="1:15" ht="12.75">
      <c r="A25" s="97">
        <v>12</v>
      </c>
      <c r="B25" s="202" t="s">
        <v>80</v>
      </c>
      <c r="C25" s="178" t="s">
        <v>49</v>
      </c>
      <c r="D25" s="178">
        <f>D23/1.25*0.6</f>
        <v>43.2</v>
      </c>
      <c r="E25" s="178"/>
      <c r="F25" s="178"/>
      <c r="G25" s="178"/>
      <c r="H25" s="178"/>
      <c r="I25" s="92"/>
      <c r="J25" s="92"/>
      <c r="K25" s="92"/>
      <c r="L25" s="92"/>
      <c r="M25" s="92"/>
      <c r="N25" s="92"/>
      <c r="O25" s="92"/>
    </row>
    <row r="26" spans="1:15" ht="14.25">
      <c r="A26" s="116">
        <v>13</v>
      </c>
      <c r="B26" s="211" t="s">
        <v>81</v>
      </c>
      <c r="C26" s="173" t="s">
        <v>150</v>
      </c>
      <c r="D26" s="173">
        <f>D23*1.15</f>
        <v>103.5</v>
      </c>
      <c r="E26" s="173"/>
      <c r="F26" s="173"/>
      <c r="G26" s="173"/>
      <c r="H26" s="173"/>
      <c r="I26" s="91"/>
      <c r="J26" s="91"/>
      <c r="K26" s="91"/>
      <c r="L26" s="91"/>
      <c r="M26" s="91"/>
      <c r="N26" s="91"/>
      <c r="O26" s="91"/>
    </row>
    <row r="27" spans="1:15" s="119" customFormat="1" ht="15.75">
      <c r="A27" s="97">
        <v>14</v>
      </c>
      <c r="B27" s="117" t="s">
        <v>82</v>
      </c>
      <c r="C27" s="85" t="s">
        <v>74</v>
      </c>
      <c r="D27" s="85">
        <f>D15</f>
        <v>94.5</v>
      </c>
      <c r="E27" s="85"/>
      <c r="F27" s="85"/>
      <c r="G27" s="118"/>
      <c r="H27" s="85"/>
      <c r="I27" s="85"/>
      <c r="J27" s="85"/>
      <c r="K27" s="85"/>
      <c r="L27" s="85"/>
      <c r="M27" s="85"/>
      <c r="N27" s="85"/>
      <c r="O27" s="85"/>
    </row>
    <row r="28" spans="1:15" s="119" customFormat="1" ht="15.75">
      <c r="A28" s="116">
        <v>15</v>
      </c>
      <c r="B28" s="117" t="s">
        <v>83</v>
      </c>
      <c r="C28" s="85" t="s">
        <v>44</v>
      </c>
      <c r="D28" s="85">
        <v>155</v>
      </c>
      <c r="E28" s="85"/>
      <c r="F28" s="85"/>
      <c r="G28" s="118"/>
      <c r="H28" s="85"/>
      <c r="I28" s="85"/>
      <c r="J28" s="85"/>
      <c r="K28" s="85"/>
      <c r="L28" s="85"/>
      <c r="M28" s="85"/>
      <c r="N28" s="85"/>
      <c r="O28" s="85"/>
    </row>
    <row r="29" spans="1:15" s="119" customFormat="1" ht="14.25">
      <c r="A29" s="97">
        <v>16</v>
      </c>
      <c r="B29" s="212" t="s">
        <v>84</v>
      </c>
      <c r="C29" s="213" t="s">
        <v>157</v>
      </c>
      <c r="D29" s="213">
        <f>D28*0.15</f>
        <v>23.25</v>
      </c>
      <c r="E29" s="213"/>
      <c r="F29" s="213"/>
      <c r="G29" s="213"/>
      <c r="H29" s="213"/>
      <c r="I29" s="120"/>
      <c r="J29" s="120"/>
      <c r="K29" s="120"/>
      <c r="L29" s="120"/>
      <c r="M29" s="120"/>
      <c r="N29" s="120"/>
      <c r="O29" s="120"/>
    </row>
    <row r="30" spans="1:15" s="119" customFormat="1" ht="14.25">
      <c r="A30" s="116">
        <v>17</v>
      </c>
      <c r="B30" s="214" t="s">
        <v>85</v>
      </c>
      <c r="C30" s="178" t="s">
        <v>157</v>
      </c>
      <c r="D30" s="178">
        <f>D28*0.15</f>
        <v>23.25</v>
      </c>
      <c r="E30" s="178"/>
      <c r="F30" s="178"/>
      <c r="G30" s="178"/>
      <c r="H30" s="178"/>
      <c r="I30" s="121"/>
      <c r="J30" s="121"/>
      <c r="K30" s="121"/>
      <c r="L30" s="121"/>
      <c r="M30" s="121"/>
      <c r="N30" s="121"/>
      <c r="O30" s="121"/>
    </row>
    <row r="31" spans="1:15" s="119" customFormat="1" ht="14.25">
      <c r="A31" s="97">
        <v>18</v>
      </c>
      <c r="B31" s="214" t="s">
        <v>86</v>
      </c>
      <c r="C31" s="178" t="s">
        <v>157</v>
      </c>
      <c r="D31" s="178">
        <f>225*0.1*0.2</f>
        <v>4.5</v>
      </c>
      <c r="E31" s="178"/>
      <c r="F31" s="178"/>
      <c r="G31" s="178"/>
      <c r="H31" s="178"/>
      <c r="I31" s="121"/>
      <c r="J31" s="121"/>
      <c r="K31" s="121"/>
      <c r="L31" s="121"/>
      <c r="M31" s="121"/>
      <c r="N31" s="121"/>
      <c r="O31" s="121"/>
    </row>
    <row r="32" spans="1:15" s="119" customFormat="1" ht="15" thickBot="1">
      <c r="A32" s="116">
        <v>19</v>
      </c>
      <c r="B32" s="215" t="s">
        <v>87</v>
      </c>
      <c r="C32" s="216" t="s">
        <v>150</v>
      </c>
      <c r="D32" s="216">
        <f>D28*1.15</f>
        <v>178.25</v>
      </c>
      <c r="E32" s="216"/>
      <c r="F32" s="216"/>
      <c r="G32" s="216"/>
      <c r="H32" s="217"/>
      <c r="I32" s="122"/>
      <c r="J32" s="122"/>
      <c r="K32" s="122"/>
      <c r="L32" s="122"/>
      <c r="M32" s="122"/>
      <c r="N32" s="122"/>
      <c r="O32" s="122"/>
    </row>
    <row r="33" spans="1:15" s="54" customFormat="1" ht="13.5" thickTop="1">
      <c r="A33" s="322" t="s">
        <v>71</v>
      </c>
      <c r="B33" s="322"/>
      <c r="C33" s="322"/>
      <c r="D33" s="322"/>
      <c r="E33" s="322"/>
      <c r="F33" s="112"/>
      <c r="G33" s="166"/>
      <c r="H33" s="112"/>
      <c r="I33" s="167"/>
      <c r="J33" s="167"/>
      <c r="K33" s="105">
        <f>SUM(K14:K32)</f>
        <v>0</v>
      </c>
      <c r="L33" s="115">
        <f>SUM(L14:L32)</f>
        <v>0</v>
      </c>
      <c r="M33" s="115">
        <f>SUM(M14:M32)</f>
        <v>0</v>
      </c>
      <c r="N33" s="115">
        <f>SUM(N14:N32)</f>
        <v>0</v>
      </c>
      <c r="O33" s="115">
        <f>SUM(O14:O32)</f>
        <v>0</v>
      </c>
    </row>
    <row r="34" spans="1:15" s="54" customFormat="1" ht="13.5" thickBot="1">
      <c r="A34" s="323" t="s">
        <v>68</v>
      </c>
      <c r="B34" s="323"/>
      <c r="C34" s="323"/>
      <c r="D34" s="323"/>
      <c r="E34" s="323"/>
      <c r="F34" s="107"/>
      <c r="G34" s="108">
        <v>0.03</v>
      </c>
      <c r="H34" s="109"/>
      <c r="I34" s="110"/>
      <c r="J34" s="110"/>
      <c r="K34" s="110"/>
      <c r="L34" s="110"/>
      <c r="M34" s="110"/>
      <c r="N34" s="110"/>
      <c r="O34" s="111">
        <f>O33*G34</f>
        <v>0</v>
      </c>
    </row>
    <row r="35" spans="1:15" s="54" customFormat="1" ht="12.75">
      <c r="A35" s="322" t="s">
        <v>69</v>
      </c>
      <c r="B35" s="322"/>
      <c r="C35" s="322"/>
      <c r="D35" s="322"/>
      <c r="E35" s="322"/>
      <c r="F35" s="112"/>
      <c r="G35" s="113"/>
      <c r="H35" s="113"/>
      <c r="I35" s="113"/>
      <c r="J35" s="113"/>
      <c r="K35" s="113"/>
      <c r="L35" s="113"/>
      <c r="M35" s="113"/>
      <c r="N35" s="113"/>
      <c r="O35" s="106">
        <f>SUM(O33:O34)</f>
        <v>0</v>
      </c>
    </row>
    <row r="36" spans="1:15" s="54" customFormat="1" ht="12.75">
      <c r="A36" s="152"/>
      <c r="B36" s="152"/>
      <c r="C36" s="152"/>
      <c r="D36" s="152"/>
      <c r="E36" s="152"/>
      <c r="F36" s="152"/>
      <c r="G36" s="153"/>
      <c r="O36" s="154"/>
    </row>
    <row r="37" spans="2:11" ht="12.75">
      <c r="B37" s="155" t="s">
        <v>192</v>
      </c>
      <c r="C37" s="155"/>
      <c r="D37" s="156"/>
      <c r="E37" s="320" t="s">
        <v>131</v>
      </c>
      <c r="F37" s="320"/>
      <c r="G37" s="320"/>
      <c r="H37" s="320"/>
      <c r="I37" s="320"/>
      <c r="J37" s="320"/>
      <c r="K37" s="320"/>
    </row>
    <row r="38" spans="2:11" ht="12.75">
      <c r="B38" s="157" t="s">
        <v>9</v>
      </c>
      <c r="E38" s="321" t="s">
        <v>9</v>
      </c>
      <c r="F38" s="321"/>
      <c r="G38" s="321"/>
      <c r="H38" s="321"/>
      <c r="I38" s="321"/>
      <c r="J38" s="321"/>
      <c r="K38" s="321"/>
    </row>
    <row r="39" ht="12.75">
      <c r="B39" s="335" t="s">
        <v>193</v>
      </c>
    </row>
  </sheetData>
  <sheetProtection/>
  <mergeCells count="15">
    <mergeCell ref="O12:O13"/>
    <mergeCell ref="A33:E33"/>
    <mergeCell ref="A34:E34"/>
    <mergeCell ref="A35:E35"/>
    <mergeCell ref="A12:A13"/>
    <mergeCell ref="B12:B13"/>
    <mergeCell ref="C12:C13"/>
    <mergeCell ref="D12:D13"/>
    <mergeCell ref="E12:I12"/>
    <mergeCell ref="M8:N8"/>
    <mergeCell ref="B10:I10"/>
    <mergeCell ref="E38:K38"/>
    <mergeCell ref="E37:K37"/>
    <mergeCell ref="J12:J13"/>
    <mergeCell ref="K12:N12"/>
  </mergeCells>
  <printOptions/>
  <pageMargins left="0.7500000000000001" right="0.7500000000000001" top="1" bottom="1" header="0.5" footer="0.5"/>
  <pageSetup orientation="landscape" paperSize="9" scale="78"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O58"/>
  <sheetViews>
    <sheetView view="pageBreakPreview" zoomScale="85" zoomScaleNormal="85" zoomScaleSheetLayoutView="85" zoomScalePageLayoutView="0" workbookViewId="0" topLeftCell="A7">
      <selection activeCell="K21" sqref="K20:K21"/>
    </sheetView>
  </sheetViews>
  <sheetFormatPr defaultColWidth="8.7109375" defaultRowHeight="12.75"/>
  <cols>
    <col min="1" max="1" width="4.28125" style="50" customWidth="1"/>
    <col min="2" max="2" width="63.140625" style="50" customWidth="1"/>
    <col min="3" max="3" width="6.28125" style="50" customWidth="1"/>
    <col min="4" max="4" width="8.8515625" style="50" customWidth="1"/>
    <col min="5" max="5" width="7.00390625" style="50" customWidth="1"/>
    <col min="6" max="6" width="5.8515625" style="50" customWidth="1"/>
    <col min="7" max="9" width="7.7109375" style="50" customWidth="1"/>
    <col min="10" max="10" width="7.42187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191</v>
      </c>
      <c r="C9" s="65"/>
      <c r="D9" s="66"/>
      <c r="E9" s="53"/>
      <c r="F9" s="53"/>
      <c r="G9" s="53"/>
      <c r="H9" s="67"/>
      <c r="I9" s="51"/>
      <c r="J9" s="51"/>
      <c r="K9" s="51"/>
      <c r="L9" s="68"/>
      <c r="M9" s="313"/>
      <c r="N9" s="313"/>
      <c r="O9" s="51"/>
    </row>
    <row r="10" spans="1:14" ht="12.75">
      <c r="A10" s="54"/>
      <c r="B10" s="69"/>
      <c r="C10" s="70"/>
      <c r="D10" s="70"/>
      <c r="E10" s="70"/>
      <c r="F10" s="70"/>
      <c r="G10" s="54"/>
      <c r="H10" s="71"/>
      <c r="I10" s="72"/>
      <c r="J10" s="72"/>
      <c r="K10" s="72"/>
      <c r="L10" s="73"/>
      <c r="M10" s="73"/>
      <c r="N10" s="74"/>
    </row>
    <row r="11" spans="1:15" ht="12.75">
      <c r="A11" s="54"/>
      <c r="B11" s="367" t="s">
        <v>211</v>
      </c>
      <c r="C11" s="314"/>
      <c r="D11" s="314"/>
      <c r="E11" s="314"/>
      <c r="F11" s="314"/>
      <c r="G11" s="314"/>
      <c r="H11" s="314"/>
      <c r="I11" s="314"/>
      <c r="J11" s="75"/>
      <c r="K11" s="72"/>
      <c r="L11" s="73"/>
      <c r="M11" s="73"/>
      <c r="N11" s="74"/>
      <c r="O11" s="71"/>
    </row>
    <row r="12" spans="1:15" ht="12.75">
      <c r="A12" s="76"/>
      <c r="B12" s="124"/>
      <c r="C12" s="80"/>
      <c r="D12" s="80"/>
      <c r="E12" s="78" t="s">
        <v>185</v>
      </c>
      <c r="F12" s="78"/>
      <c r="G12" s="80"/>
      <c r="H12" s="80"/>
      <c r="I12" s="80"/>
      <c r="J12" s="80"/>
      <c r="K12" s="80"/>
      <c r="L12" s="125"/>
      <c r="M12" s="80"/>
      <c r="N12" s="76"/>
      <c r="O12" s="81"/>
    </row>
    <row r="13" spans="1:15" ht="13.5" customHeight="1">
      <c r="A13" s="325" t="s">
        <v>4</v>
      </c>
      <c r="B13" s="326" t="s">
        <v>72</v>
      </c>
      <c r="C13" s="325" t="s">
        <v>36</v>
      </c>
      <c r="D13" s="325" t="s">
        <v>37</v>
      </c>
      <c r="E13" s="317" t="s">
        <v>38</v>
      </c>
      <c r="F13" s="317"/>
      <c r="G13" s="317"/>
      <c r="H13" s="317"/>
      <c r="I13" s="317"/>
      <c r="J13" s="318" t="s">
        <v>216</v>
      </c>
      <c r="K13" s="319" t="s">
        <v>39</v>
      </c>
      <c r="L13" s="319"/>
      <c r="M13" s="319"/>
      <c r="N13" s="319"/>
      <c r="O13" s="318" t="s">
        <v>217</v>
      </c>
    </row>
    <row r="14" spans="1:15" ht="76.5">
      <c r="A14" s="325"/>
      <c r="B14" s="326"/>
      <c r="C14" s="325"/>
      <c r="D14" s="325"/>
      <c r="E14" s="82" t="s">
        <v>40</v>
      </c>
      <c r="F14" s="82" t="s">
        <v>212</v>
      </c>
      <c r="G14" s="82" t="s">
        <v>213</v>
      </c>
      <c r="H14" s="82" t="s">
        <v>214</v>
      </c>
      <c r="I14" s="82" t="s">
        <v>215</v>
      </c>
      <c r="J14" s="318"/>
      <c r="K14" s="82" t="s">
        <v>41</v>
      </c>
      <c r="L14" s="82" t="s">
        <v>213</v>
      </c>
      <c r="M14" s="82" t="s">
        <v>214</v>
      </c>
      <c r="N14" s="82" t="s">
        <v>215</v>
      </c>
      <c r="O14" s="318"/>
    </row>
    <row r="15" spans="1:15" s="119" customFormat="1" ht="15.75">
      <c r="A15" s="83">
        <v>1</v>
      </c>
      <c r="B15" s="132" t="s">
        <v>91</v>
      </c>
      <c r="C15" s="83" t="s">
        <v>44</v>
      </c>
      <c r="D15" s="85">
        <v>1220</v>
      </c>
      <c r="E15" s="85"/>
      <c r="F15" s="85"/>
      <c r="G15" s="85"/>
      <c r="H15" s="85"/>
      <c r="I15" s="85"/>
      <c r="J15" s="85"/>
      <c r="K15" s="85"/>
      <c r="L15" s="85"/>
      <c r="M15" s="85"/>
      <c r="N15" s="85"/>
      <c r="O15" s="85"/>
    </row>
    <row r="16" spans="1:15" s="119" customFormat="1" ht="15.75">
      <c r="A16" s="83">
        <v>2</v>
      </c>
      <c r="B16" s="117" t="s">
        <v>92</v>
      </c>
      <c r="C16" s="133" t="s">
        <v>74</v>
      </c>
      <c r="D16" s="85">
        <f>130*0.2*0.185</f>
        <v>4.81</v>
      </c>
      <c r="E16" s="85"/>
      <c r="F16" s="85"/>
      <c r="G16" s="85"/>
      <c r="H16" s="85"/>
      <c r="I16" s="85"/>
      <c r="J16" s="85"/>
      <c r="K16" s="85"/>
      <c r="L16" s="85"/>
      <c r="M16" s="85"/>
      <c r="N16" s="85"/>
      <c r="O16" s="85"/>
    </row>
    <row r="17" spans="1:15" s="135" customFormat="1" ht="14.25">
      <c r="A17" s="83">
        <v>3</v>
      </c>
      <c r="B17" s="218" t="s">
        <v>93</v>
      </c>
      <c r="C17" s="219" t="s">
        <v>157</v>
      </c>
      <c r="D17" s="213">
        <f>D16</f>
        <v>4.81</v>
      </c>
      <c r="E17" s="213"/>
      <c r="F17" s="213"/>
      <c r="G17" s="213"/>
      <c r="H17" s="213"/>
      <c r="I17" s="134"/>
      <c r="J17" s="120"/>
      <c r="K17" s="120"/>
      <c r="L17" s="120"/>
      <c r="M17" s="120"/>
      <c r="N17" s="120"/>
      <c r="O17" s="120"/>
    </row>
    <row r="18" spans="1:15" s="135" customFormat="1" ht="12.75">
      <c r="A18" s="83">
        <v>4</v>
      </c>
      <c r="B18" s="220" t="s">
        <v>88</v>
      </c>
      <c r="C18" s="181" t="s">
        <v>47</v>
      </c>
      <c r="D18" s="182">
        <f>D16*400</f>
        <v>1924</v>
      </c>
      <c r="E18" s="182"/>
      <c r="F18" s="182"/>
      <c r="G18" s="182"/>
      <c r="H18" s="182"/>
      <c r="I18" s="136"/>
      <c r="J18" s="137"/>
      <c r="K18" s="137"/>
      <c r="L18" s="137"/>
      <c r="M18" s="137"/>
      <c r="N18" s="137"/>
      <c r="O18" s="137"/>
    </row>
    <row r="19" spans="1:15" s="123" customFormat="1" ht="12.75">
      <c r="A19" s="83">
        <v>5</v>
      </c>
      <c r="B19" s="117" t="s">
        <v>119</v>
      </c>
      <c r="C19" s="83" t="s">
        <v>42</v>
      </c>
      <c r="D19" s="85">
        <v>1</v>
      </c>
      <c r="E19" s="85"/>
      <c r="F19" s="85"/>
      <c r="G19" s="85"/>
      <c r="H19" s="85"/>
      <c r="I19" s="85"/>
      <c r="J19" s="85"/>
      <c r="K19" s="85"/>
      <c r="L19" s="85"/>
      <c r="M19" s="85"/>
      <c r="N19" s="85"/>
      <c r="O19" s="85"/>
    </row>
    <row r="20" spans="1:15" s="119" customFormat="1" ht="12.75">
      <c r="A20" s="83">
        <v>6</v>
      </c>
      <c r="B20" s="212" t="s">
        <v>117</v>
      </c>
      <c r="C20" s="219" t="s">
        <v>70</v>
      </c>
      <c r="D20" s="213">
        <v>820</v>
      </c>
      <c r="E20" s="213"/>
      <c r="F20" s="213"/>
      <c r="G20" s="213"/>
      <c r="H20" s="213"/>
      <c r="I20" s="161"/>
      <c r="J20" s="162"/>
      <c r="K20" s="162"/>
      <c r="L20" s="162"/>
      <c r="M20" s="162"/>
      <c r="N20" s="162"/>
      <c r="O20" s="162"/>
    </row>
    <row r="21" spans="1:15" s="119" customFormat="1" ht="14.25">
      <c r="A21" s="83">
        <v>7</v>
      </c>
      <c r="B21" s="214" t="s">
        <v>88</v>
      </c>
      <c r="C21" s="221" t="s">
        <v>157</v>
      </c>
      <c r="D21" s="178">
        <v>0.68</v>
      </c>
      <c r="E21" s="178"/>
      <c r="F21" s="178"/>
      <c r="G21" s="178"/>
      <c r="H21" s="178"/>
      <c r="I21" s="163"/>
      <c r="J21" s="162"/>
      <c r="K21" s="162"/>
      <c r="L21" s="162"/>
      <c r="M21" s="162"/>
      <c r="N21" s="162"/>
      <c r="O21" s="162"/>
    </row>
    <row r="22" spans="1:15" s="119" customFormat="1" ht="12.75">
      <c r="A22" s="83">
        <v>8</v>
      </c>
      <c r="B22" s="222" t="s">
        <v>118</v>
      </c>
      <c r="C22" s="181" t="s">
        <v>42</v>
      </c>
      <c r="D22" s="182">
        <v>18</v>
      </c>
      <c r="E22" s="182"/>
      <c r="F22" s="182"/>
      <c r="G22" s="182"/>
      <c r="H22" s="182"/>
      <c r="I22" s="164"/>
      <c r="J22" s="162"/>
      <c r="K22" s="162"/>
      <c r="L22" s="162"/>
      <c r="M22" s="162"/>
      <c r="N22" s="162"/>
      <c r="O22" s="162"/>
    </row>
    <row r="23" spans="1:15" s="119" customFormat="1" ht="15.75">
      <c r="A23" s="83">
        <v>9</v>
      </c>
      <c r="B23" s="117" t="s">
        <v>163</v>
      </c>
      <c r="C23" s="83" t="s">
        <v>44</v>
      </c>
      <c r="D23" s="85">
        <f>D15</f>
        <v>1220</v>
      </c>
      <c r="E23" s="85"/>
      <c r="F23" s="85"/>
      <c r="G23" s="85"/>
      <c r="H23" s="85"/>
      <c r="I23" s="85"/>
      <c r="J23" s="85"/>
      <c r="K23" s="85"/>
      <c r="L23" s="85"/>
      <c r="M23" s="85"/>
      <c r="N23" s="85"/>
      <c r="O23" s="85"/>
    </row>
    <row r="24" spans="1:15" s="135" customFormat="1" ht="14.25">
      <c r="A24" s="83">
        <v>10</v>
      </c>
      <c r="B24" s="223" t="s">
        <v>186</v>
      </c>
      <c r="C24" s="169" t="s">
        <v>150</v>
      </c>
      <c r="D24" s="170">
        <f>D23*1.05</f>
        <v>1281</v>
      </c>
      <c r="E24" s="170"/>
      <c r="F24" s="170"/>
      <c r="G24" s="170"/>
      <c r="H24" s="170"/>
      <c r="I24" s="138"/>
      <c r="J24" s="138"/>
      <c r="K24" s="138"/>
      <c r="L24" s="139"/>
      <c r="M24" s="140"/>
      <c r="N24" s="120"/>
      <c r="O24" s="120"/>
    </row>
    <row r="25" spans="1:15" s="135" customFormat="1" ht="14.25">
      <c r="A25" s="83">
        <v>11</v>
      </c>
      <c r="B25" s="224" t="s">
        <v>187</v>
      </c>
      <c r="C25" s="177" t="s">
        <v>157</v>
      </c>
      <c r="D25" s="178">
        <f>D23*1.1</f>
        <v>1342</v>
      </c>
      <c r="E25" s="178"/>
      <c r="F25" s="178"/>
      <c r="G25" s="178"/>
      <c r="H25" s="178"/>
      <c r="I25" s="121"/>
      <c r="J25" s="121"/>
      <c r="K25" s="121"/>
      <c r="L25" s="141"/>
      <c r="M25" s="140"/>
      <c r="N25" s="138"/>
      <c r="O25" s="138"/>
    </row>
    <row r="26" spans="1:15" s="135" customFormat="1" ht="14.25">
      <c r="A26" s="83">
        <v>12</v>
      </c>
      <c r="B26" s="224" t="s">
        <v>188</v>
      </c>
      <c r="C26" s="177" t="s">
        <v>150</v>
      </c>
      <c r="D26" s="178">
        <f>D23*1.1</f>
        <v>1342</v>
      </c>
      <c r="E26" s="178"/>
      <c r="F26" s="178"/>
      <c r="G26" s="178"/>
      <c r="H26" s="178"/>
      <c r="I26" s="121"/>
      <c r="J26" s="121"/>
      <c r="K26" s="121"/>
      <c r="L26" s="141"/>
      <c r="M26" s="142"/>
      <c r="N26" s="121"/>
      <c r="O26" s="121"/>
    </row>
    <row r="27" spans="1:15" s="135" customFormat="1" ht="12.75">
      <c r="A27" s="83">
        <v>13</v>
      </c>
      <c r="B27" s="225" t="s">
        <v>111</v>
      </c>
      <c r="C27" s="172" t="s">
        <v>70</v>
      </c>
      <c r="D27" s="173">
        <v>10</v>
      </c>
      <c r="E27" s="173"/>
      <c r="F27" s="173"/>
      <c r="G27" s="173"/>
      <c r="H27" s="173"/>
      <c r="I27" s="143"/>
      <c r="J27" s="143"/>
      <c r="K27" s="143"/>
      <c r="L27" s="144"/>
      <c r="M27" s="158"/>
      <c r="N27" s="143"/>
      <c r="O27" s="143"/>
    </row>
    <row r="28" spans="1:15" s="135" customFormat="1" ht="12.75">
      <c r="A28" s="83">
        <v>14</v>
      </c>
      <c r="B28" s="225" t="s">
        <v>94</v>
      </c>
      <c r="C28" s="172" t="s">
        <v>70</v>
      </c>
      <c r="D28" s="173">
        <f>D23*6</f>
        <v>7320</v>
      </c>
      <c r="E28" s="173"/>
      <c r="F28" s="173"/>
      <c r="G28" s="173"/>
      <c r="H28" s="173"/>
      <c r="I28" s="143"/>
      <c r="J28" s="143"/>
      <c r="K28" s="143"/>
      <c r="L28" s="144"/>
      <c r="M28" s="145"/>
      <c r="N28" s="137"/>
      <c r="O28" s="137"/>
    </row>
    <row r="29" spans="1:15" s="119" customFormat="1" ht="12.75">
      <c r="A29" s="83">
        <v>15</v>
      </c>
      <c r="B29" s="146" t="s">
        <v>116</v>
      </c>
      <c r="C29" s="83" t="s">
        <v>49</v>
      </c>
      <c r="D29" s="85">
        <f>290+16+88</f>
        <v>394</v>
      </c>
      <c r="E29" s="85"/>
      <c r="F29" s="85"/>
      <c r="G29" s="85"/>
      <c r="H29" s="85"/>
      <c r="I29" s="85"/>
      <c r="J29" s="85"/>
      <c r="K29" s="85"/>
      <c r="L29" s="85"/>
      <c r="M29" s="85"/>
      <c r="N29" s="85"/>
      <c r="O29" s="85"/>
    </row>
    <row r="30" spans="1:15" s="135" customFormat="1" ht="14.25">
      <c r="A30" s="83">
        <v>16</v>
      </c>
      <c r="B30" s="218" t="s">
        <v>95</v>
      </c>
      <c r="C30" s="219" t="s">
        <v>150</v>
      </c>
      <c r="D30" s="213">
        <f>D29*0.5</f>
        <v>197</v>
      </c>
      <c r="E30" s="213"/>
      <c r="F30" s="213"/>
      <c r="G30" s="213"/>
      <c r="H30" s="213"/>
      <c r="I30" s="120"/>
      <c r="J30" s="120"/>
      <c r="K30" s="120"/>
      <c r="L30" s="120"/>
      <c r="M30" s="120"/>
      <c r="N30" s="120"/>
      <c r="O30" s="120"/>
    </row>
    <row r="31" spans="1:15" s="135" customFormat="1" ht="14.25">
      <c r="A31" s="83">
        <v>17</v>
      </c>
      <c r="B31" s="226" t="s">
        <v>89</v>
      </c>
      <c r="C31" s="177" t="s">
        <v>157</v>
      </c>
      <c r="D31" s="189">
        <v>0.5</v>
      </c>
      <c r="E31" s="189"/>
      <c r="F31" s="189"/>
      <c r="G31" s="189"/>
      <c r="H31" s="189"/>
      <c r="I31" s="159"/>
      <c r="J31" s="159"/>
      <c r="K31" s="159"/>
      <c r="L31" s="159"/>
      <c r="M31" s="159"/>
      <c r="N31" s="159"/>
      <c r="O31" s="159"/>
    </row>
    <row r="32" spans="1:15" s="135" customFormat="1" ht="12.75">
      <c r="A32" s="83">
        <v>18</v>
      </c>
      <c r="B32" s="226" t="s">
        <v>120</v>
      </c>
      <c r="C32" s="172" t="s">
        <v>121</v>
      </c>
      <c r="D32" s="189">
        <v>30</v>
      </c>
      <c r="E32" s="189"/>
      <c r="F32" s="189"/>
      <c r="G32" s="189"/>
      <c r="H32" s="189"/>
      <c r="I32" s="159"/>
      <c r="J32" s="159"/>
      <c r="K32" s="159"/>
      <c r="L32" s="159"/>
      <c r="M32" s="159"/>
      <c r="N32" s="159"/>
      <c r="O32" s="159"/>
    </row>
    <row r="33" spans="1:15" s="135" customFormat="1" ht="12.75">
      <c r="A33" s="83">
        <v>19</v>
      </c>
      <c r="B33" s="220" t="s">
        <v>90</v>
      </c>
      <c r="C33" s="181" t="s">
        <v>70</v>
      </c>
      <c r="D33" s="227">
        <f>D29/0.3*2</f>
        <v>2627</v>
      </c>
      <c r="E33" s="182"/>
      <c r="F33" s="182"/>
      <c r="G33" s="182"/>
      <c r="H33" s="182"/>
      <c r="I33" s="137"/>
      <c r="J33" s="137"/>
      <c r="K33" s="137"/>
      <c r="L33" s="137"/>
      <c r="M33" s="137"/>
      <c r="N33" s="137"/>
      <c r="O33" s="137"/>
    </row>
    <row r="34" spans="1:15" s="119" customFormat="1" ht="15.75">
      <c r="A34" s="83">
        <v>20</v>
      </c>
      <c r="B34" s="117" t="s">
        <v>96</v>
      </c>
      <c r="C34" s="83" t="s">
        <v>44</v>
      </c>
      <c r="D34" s="85">
        <f>D23</f>
        <v>1220</v>
      </c>
      <c r="E34" s="85"/>
      <c r="F34" s="85"/>
      <c r="G34" s="85"/>
      <c r="H34" s="85"/>
      <c r="I34" s="85"/>
      <c r="J34" s="85"/>
      <c r="K34" s="85"/>
      <c r="L34" s="85"/>
      <c r="M34" s="85"/>
      <c r="N34" s="85"/>
      <c r="O34" s="85"/>
    </row>
    <row r="35" spans="1:15" s="135" customFormat="1" ht="14.25">
      <c r="A35" s="83">
        <v>21</v>
      </c>
      <c r="B35" s="218" t="s">
        <v>97</v>
      </c>
      <c r="C35" s="219" t="s">
        <v>150</v>
      </c>
      <c r="D35" s="213">
        <f>D34*1.2</f>
        <v>1464</v>
      </c>
      <c r="E35" s="213"/>
      <c r="F35" s="213"/>
      <c r="G35" s="213"/>
      <c r="H35" s="213"/>
      <c r="I35" s="147"/>
      <c r="J35" s="120"/>
      <c r="K35" s="120"/>
      <c r="L35" s="120"/>
      <c r="M35" s="120"/>
      <c r="N35" s="120"/>
      <c r="O35" s="120"/>
    </row>
    <row r="36" spans="1:15" s="135" customFormat="1" ht="14.25">
      <c r="A36" s="83">
        <v>22</v>
      </c>
      <c r="B36" s="228" t="s">
        <v>98</v>
      </c>
      <c r="C36" s="177" t="s">
        <v>150</v>
      </c>
      <c r="D36" s="178">
        <f>D34*1.3</f>
        <v>1586</v>
      </c>
      <c r="E36" s="178"/>
      <c r="F36" s="178"/>
      <c r="G36" s="178"/>
      <c r="H36" s="178"/>
      <c r="I36" s="148"/>
      <c r="J36" s="121"/>
      <c r="K36" s="121"/>
      <c r="L36" s="121"/>
      <c r="M36" s="121"/>
      <c r="N36" s="121"/>
      <c r="O36" s="121"/>
    </row>
    <row r="37" spans="1:15" s="135" customFormat="1" ht="12.75">
      <c r="A37" s="83">
        <v>23</v>
      </c>
      <c r="B37" s="229" t="s">
        <v>104</v>
      </c>
      <c r="C37" s="172" t="s">
        <v>42</v>
      </c>
      <c r="D37" s="173">
        <v>1</v>
      </c>
      <c r="E37" s="173"/>
      <c r="F37" s="173"/>
      <c r="G37" s="173"/>
      <c r="H37" s="173"/>
      <c r="I37" s="149"/>
      <c r="J37" s="143"/>
      <c r="K37" s="143"/>
      <c r="L37" s="143"/>
      <c r="M37" s="143"/>
      <c r="N37" s="143"/>
      <c r="O37" s="143"/>
    </row>
    <row r="38" spans="1:15" s="135" customFormat="1" ht="12.75">
      <c r="A38" s="83">
        <v>24</v>
      </c>
      <c r="B38" s="229" t="s">
        <v>99</v>
      </c>
      <c r="C38" s="172" t="s">
        <v>70</v>
      </c>
      <c r="D38" s="173">
        <v>10</v>
      </c>
      <c r="E38" s="173"/>
      <c r="F38" s="173"/>
      <c r="G38" s="173"/>
      <c r="H38" s="173"/>
      <c r="I38" s="149"/>
      <c r="J38" s="143"/>
      <c r="K38" s="143"/>
      <c r="L38" s="143"/>
      <c r="M38" s="143"/>
      <c r="N38" s="143"/>
      <c r="O38" s="143"/>
    </row>
    <row r="39" spans="1:15" s="123" customFormat="1" ht="12.75">
      <c r="A39" s="83">
        <v>25</v>
      </c>
      <c r="B39" s="150" t="s">
        <v>100</v>
      </c>
      <c r="C39" s="83" t="s">
        <v>49</v>
      </c>
      <c r="D39" s="85">
        <v>132</v>
      </c>
      <c r="E39" s="85"/>
      <c r="F39" s="85"/>
      <c r="G39" s="85"/>
      <c r="H39" s="85"/>
      <c r="I39" s="85"/>
      <c r="J39" s="85"/>
      <c r="K39" s="85"/>
      <c r="L39" s="85"/>
      <c r="M39" s="85"/>
      <c r="N39" s="85"/>
      <c r="O39" s="85"/>
    </row>
    <row r="40" spans="1:15" s="123" customFormat="1" ht="12.75">
      <c r="A40" s="83">
        <v>26</v>
      </c>
      <c r="B40" s="230" t="s">
        <v>101</v>
      </c>
      <c r="C40" s="219" t="s">
        <v>49</v>
      </c>
      <c r="D40" s="213">
        <f>D39*1.05</f>
        <v>138.6</v>
      </c>
      <c r="E40" s="213"/>
      <c r="F40" s="213"/>
      <c r="G40" s="213"/>
      <c r="H40" s="213"/>
      <c r="I40" s="127"/>
      <c r="J40" s="127"/>
      <c r="K40" s="127"/>
      <c r="L40" s="127"/>
      <c r="M40" s="127"/>
      <c r="N40" s="127"/>
      <c r="O40" s="127"/>
    </row>
    <row r="41" spans="1:15" s="123" customFormat="1" ht="12.75">
      <c r="A41" s="83">
        <v>27</v>
      </c>
      <c r="B41" s="231" t="s">
        <v>102</v>
      </c>
      <c r="C41" s="177" t="s">
        <v>50</v>
      </c>
      <c r="D41" s="178">
        <v>10</v>
      </c>
      <c r="E41" s="178"/>
      <c r="F41" s="178"/>
      <c r="G41" s="178"/>
      <c r="H41" s="178"/>
      <c r="I41" s="128"/>
      <c r="J41" s="128"/>
      <c r="K41" s="128"/>
      <c r="L41" s="128"/>
      <c r="M41" s="128"/>
      <c r="N41" s="128"/>
      <c r="O41" s="128"/>
    </row>
    <row r="42" spans="1:15" s="123" customFormat="1" ht="12.75">
      <c r="A42" s="83">
        <v>28</v>
      </c>
      <c r="B42" s="231" t="s">
        <v>103</v>
      </c>
      <c r="C42" s="177" t="s">
        <v>50</v>
      </c>
      <c r="D42" s="178">
        <f>D39/0.5</f>
        <v>264</v>
      </c>
      <c r="E42" s="178"/>
      <c r="F42" s="178"/>
      <c r="G42" s="178"/>
      <c r="H42" s="178"/>
      <c r="I42" s="128"/>
      <c r="J42" s="128"/>
      <c r="K42" s="128"/>
      <c r="L42" s="128"/>
      <c r="M42" s="128"/>
      <c r="N42" s="128"/>
      <c r="O42" s="128"/>
    </row>
    <row r="43" spans="1:15" s="123" customFormat="1" ht="12.75">
      <c r="A43" s="83">
        <v>29</v>
      </c>
      <c r="B43" s="232" t="s">
        <v>104</v>
      </c>
      <c r="C43" s="172" t="s">
        <v>42</v>
      </c>
      <c r="D43" s="173">
        <v>1</v>
      </c>
      <c r="E43" s="173"/>
      <c r="F43" s="173"/>
      <c r="G43" s="173"/>
      <c r="H43" s="173"/>
      <c r="I43" s="129"/>
      <c r="J43" s="129"/>
      <c r="K43" s="129"/>
      <c r="L43" s="129"/>
      <c r="M43" s="129"/>
      <c r="N43" s="129"/>
      <c r="O43" s="129"/>
    </row>
    <row r="44" spans="1:15" s="123" customFormat="1" ht="12.75">
      <c r="A44" s="83">
        <v>30</v>
      </c>
      <c r="B44" s="180" t="s">
        <v>105</v>
      </c>
      <c r="C44" s="181" t="s">
        <v>50</v>
      </c>
      <c r="D44" s="182">
        <f>D42*3</f>
        <v>792</v>
      </c>
      <c r="E44" s="182"/>
      <c r="F44" s="182"/>
      <c r="G44" s="182"/>
      <c r="H44" s="182"/>
      <c r="I44" s="126"/>
      <c r="J44" s="126"/>
      <c r="K44" s="126"/>
      <c r="L44" s="126"/>
      <c r="M44" s="126"/>
      <c r="N44" s="126"/>
      <c r="O44" s="126"/>
    </row>
    <row r="45" spans="1:15" s="123" customFormat="1" ht="12.75">
      <c r="A45" s="83">
        <v>31</v>
      </c>
      <c r="B45" s="150" t="s">
        <v>106</v>
      </c>
      <c r="C45" s="83" t="s">
        <v>49</v>
      </c>
      <c r="D45" s="85">
        <v>86</v>
      </c>
      <c r="E45" s="85"/>
      <c r="F45" s="85"/>
      <c r="G45" s="85"/>
      <c r="H45" s="85"/>
      <c r="I45" s="85"/>
      <c r="J45" s="85"/>
      <c r="K45" s="85"/>
      <c r="L45" s="85"/>
      <c r="M45" s="85"/>
      <c r="N45" s="85"/>
      <c r="O45" s="85"/>
    </row>
    <row r="46" spans="1:15" s="123" customFormat="1" ht="12.75">
      <c r="A46" s="83">
        <v>32</v>
      </c>
      <c r="B46" s="230" t="s">
        <v>107</v>
      </c>
      <c r="C46" s="219" t="s">
        <v>49</v>
      </c>
      <c r="D46" s="213">
        <f>D45*1.05</f>
        <v>90.3</v>
      </c>
      <c r="E46" s="213"/>
      <c r="F46" s="213"/>
      <c r="G46" s="213"/>
      <c r="H46" s="213"/>
      <c r="I46" s="127"/>
      <c r="J46" s="127"/>
      <c r="K46" s="127"/>
      <c r="L46" s="127"/>
      <c r="M46" s="127"/>
      <c r="N46" s="127"/>
      <c r="O46" s="127"/>
    </row>
    <row r="47" spans="1:15" s="123" customFormat="1" ht="12.75">
      <c r="A47" s="83">
        <v>33</v>
      </c>
      <c r="B47" s="231" t="s">
        <v>108</v>
      </c>
      <c r="C47" s="177" t="s">
        <v>50</v>
      </c>
      <c r="D47" s="178">
        <v>30</v>
      </c>
      <c r="E47" s="178"/>
      <c r="F47" s="178"/>
      <c r="G47" s="178"/>
      <c r="H47" s="178"/>
      <c r="I47" s="128"/>
      <c r="J47" s="128"/>
      <c r="K47" s="128"/>
      <c r="L47" s="128"/>
      <c r="M47" s="128"/>
      <c r="N47" s="128"/>
      <c r="O47" s="128"/>
    </row>
    <row r="48" spans="1:15" s="123" customFormat="1" ht="12.75">
      <c r="A48" s="83">
        <v>34</v>
      </c>
      <c r="B48" s="231" t="s">
        <v>103</v>
      </c>
      <c r="C48" s="177" t="s">
        <v>50</v>
      </c>
      <c r="D48" s="178">
        <f>D45/0.5</f>
        <v>172</v>
      </c>
      <c r="E48" s="178"/>
      <c r="F48" s="178"/>
      <c r="G48" s="178"/>
      <c r="H48" s="178"/>
      <c r="I48" s="128"/>
      <c r="J48" s="128"/>
      <c r="K48" s="128"/>
      <c r="L48" s="128"/>
      <c r="M48" s="128"/>
      <c r="N48" s="128"/>
      <c r="O48" s="128"/>
    </row>
    <row r="49" spans="1:15" s="123" customFormat="1" ht="12.75">
      <c r="A49" s="83">
        <v>35</v>
      </c>
      <c r="B49" s="232" t="s">
        <v>104</v>
      </c>
      <c r="C49" s="172" t="s">
        <v>42</v>
      </c>
      <c r="D49" s="173">
        <v>1</v>
      </c>
      <c r="E49" s="173"/>
      <c r="F49" s="173"/>
      <c r="G49" s="173"/>
      <c r="H49" s="173"/>
      <c r="I49" s="129"/>
      <c r="J49" s="129"/>
      <c r="K49" s="129"/>
      <c r="L49" s="129"/>
      <c r="M49" s="129"/>
      <c r="N49" s="129"/>
      <c r="O49" s="129"/>
    </row>
    <row r="50" spans="1:15" s="123" customFormat="1" ht="13.5" thickBot="1">
      <c r="A50" s="83">
        <v>36</v>
      </c>
      <c r="B50" s="233" t="s">
        <v>105</v>
      </c>
      <c r="C50" s="234" t="s">
        <v>50</v>
      </c>
      <c r="D50" s="216">
        <f>D48*3</f>
        <v>516</v>
      </c>
      <c r="E50" s="216"/>
      <c r="F50" s="216"/>
      <c r="G50" s="216"/>
      <c r="H50" s="216"/>
      <c r="I50" s="151"/>
      <c r="J50" s="151"/>
      <c r="K50" s="151"/>
      <c r="L50" s="151"/>
      <c r="M50" s="151"/>
      <c r="N50" s="151"/>
      <c r="O50" s="151"/>
    </row>
    <row r="51" spans="1:15" s="54" customFormat="1" ht="13.5" thickTop="1">
      <c r="A51" s="327" t="s">
        <v>71</v>
      </c>
      <c r="B51" s="327"/>
      <c r="C51" s="327"/>
      <c r="D51" s="327"/>
      <c r="E51" s="327"/>
      <c r="F51" s="102"/>
      <c r="G51" s="103"/>
      <c r="H51" s="102"/>
      <c r="I51" s="104"/>
      <c r="J51" s="104"/>
      <c r="K51" s="105">
        <f>SUM(K15:K50)</f>
        <v>0</v>
      </c>
      <c r="L51" s="115">
        <f>SUM(L15:L50)</f>
        <v>0</v>
      </c>
      <c r="M51" s="115">
        <f>SUM(M15:M50)</f>
        <v>0</v>
      </c>
      <c r="N51" s="115">
        <f>SUM(N15:N50)</f>
        <v>0</v>
      </c>
      <c r="O51" s="115">
        <f>SUM(O15:O50)</f>
        <v>0</v>
      </c>
    </row>
    <row r="52" spans="1:15" s="54" customFormat="1" ht="13.5" thickBot="1">
      <c r="A52" s="323" t="s">
        <v>68</v>
      </c>
      <c r="B52" s="323"/>
      <c r="C52" s="323"/>
      <c r="D52" s="323"/>
      <c r="E52" s="323"/>
      <c r="F52" s="107"/>
      <c r="G52" s="108">
        <v>0.03</v>
      </c>
      <c r="H52" s="109"/>
      <c r="I52" s="110"/>
      <c r="J52" s="110"/>
      <c r="K52" s="110"/>
      <c r="L52" s="110"/>
      <c r="M52" s="110"/>
      <c r="N52" s="110"/>
      <c r="O52" s="111">
        <f>O51*G52</f>
        <v>0</v>
      </c>
    </row>
    <row r="53" spans="1:15" s="54" customFormat="1" ht="12.75">
      <c r="A53" s="322" t="s">
        <v>69</v>
      </c>
      <c r="B53" s="322"/>
      <c r="C53" s="322"/>
      <c r="D53" s="322"/>
      <c r="E53" s="322"/>
      <c r="F53" s="112"/>
      <c r="G53" s="113"/>
      <c r="H53" s="113"/>
      <c r="I53" s="113"/>
      <c r="J53" s="113"/>
      <c r="K53" s="113"/>
      <c r="L53" s="113"/>
      <c r="M53" s="113"/>
      <c r="N53" s="113"/>
      <c r="O53" s="106">
        <f>SUM(O51:O52)</f>
        <v>0</v>
      </c>
    </row>
    <row r="54" spans="1:15" s="54" customFormat="1" ht="12.75">
      <c r="A54" s="152"/>
      <c r="B54" s="152"/>
      <c r="C54" s="152"/>
      <c r="D54" s="152"/>
      <c r="E54" s="152"/>
      <c r="F54" s="152"/>
      <c r="G54" s="153"/>
      <c r="O54" s="154"/>
    </row>
    <row r="55" spans="1:15" s="54" customFormat="1" ht="12.75">
      <c r="A55" s="152"/>
      <c r="B55" s="152"/>
      <c r="C55" s="152"/>
      <c r="D55" s="152"/>
      <c r="E55" s="152"/>
      <c r="F55" s="152"/>
      <c r="G55" s="153"/>
      <c r="O55" s="154"/>
    </row>
    <row r="56" spans="2:11" ht="12.75">
      <c r="B56" s="155" t="s">
        <v>197</v>
      </c>
      <c r="C56" s="155"/>
      <c r="D56" s="156"/>
      <c r="E56" s="320" t="s">
        <v>131</v>
      </c>
      <c r="F56" s="320"/>
      <c r="G56" s="320"/>
      <c r="H56" s="320"/>
      <c r="I56" s="320"/>
      <c r="J56" s="320"/>
      <c r="K56" s="320"/>
    </row>
    <row r="57" spans="2:11" ht="12.75">
      <c r="B57" s="157" t="s">
        <v>9</v>
      </c>
      <c r="E57" s="321" t="s">
        <v>9</v>
      </c>
      <c r="F57" s="321"/>
      <c r="G57" s="321"/>
      <c r="H57" s="321"/>
      <c r="I57" s="321"/>
      <c r="J57" s="321"/>
      <c r="K57" s="321"/>
    </row>
    <row r="58" ht="12.75">
      <c r="B58" s="335" t="s">
        <v>193</v>
      </c>
    </row>
  </sheetData>
  <sheetProtection/>
  <mergeCells count="15">
    <mergeCell ref="O13:O14"/>
    <mergeCell ref="A51:E51"/>
    <mergeCell ref="A52:E52"/>
    <mergeCell ref="A53:E53"/>
    <mergeCell ref="A13:A14"/>
    <mergeCell ref="J13:J14"/>
    <mergeCell ref="M9:N9"/>
    <mergeCell ref="B11:I11"/>
    <mergeCell ref="E57:K57"/>
    <mergeCell ref="E56:K56"/>
    <mergeCell ref="K13:N13"/>
    <mergeCell ref="B13:B14"/>
    <mergeCell ref="C13:C14"/>
    <mergeCell ref="D13:D14"/>
    <mergeCell ref="E13:I13"/>
  </mergeCells>
  <printOptions/>
  <pageMargins left="0.7500000000000001" right="0.7500000000000001" top="1" bottom="1" header="0.5" footer="0.5"/>
  <pageSetup orientation="landscape" paperSize="9" scale="77" r:id="rId1"/>
  <rowBreaks count="1" manualBreakCount="1">
    <brk id="38" max="255" man="1"/>
  </rowBreaks>
</worksheet>
</file>

<file path=xl/worksheets/sheet8.xml><?xml version="1.0" encoding="utf-8"?>
<worksheet xmlns="http://schemas.openxmlformats.org/spreadsheetml/2006/main" xmlns:r="http://schemas.openxmlformats.org/officeDocument/2006/relationships">
  <sheetPr>
    <tabColor indexed="42"/>
  </sheetPr>
  <dimension ref="A1:O25"/>
  <sheetViews>
    <sheetView view="pageBreakPreview" zoomScale="85" zoomScaleNormal="85" zoomScaleSheetLayoutView="85" zoomScalePageLayoutView="0" workbookViewId="0" topLeftCell="A1">
      <selection activeCell="L10" sqref="L10"/>
    </sheetView>
  </sheetViews>
  <sheetFormatPr defaultColWidth="8.7109375" defaultRowHeight="12.75"/>
  <cols>
    <col min="1" max="1" width="4.8515625" style="50" customWidth="1"/>
    <col min="2" max="2" width="63.140625" style="50" customWidth="1"/>
    <col min="3" max="3" width="6.28125" style="50" customWidth="1"/>
    <col min="4" max="4" width="8.8515625" style="50" customWidth="1"/>
    <col min="5" max="5" width="6.28125" style="50" customWidth="1"/>
    <col min="6" max="6" width="5.8515625" style="50" customWidth="1"/>
    <col min="7" max="7" width="7.7109375" style="50" customWidth="1"/>
    <col min="8" max="8" width="7.57421875" style="50" customWidth="1"/>
    <col min="9" max="9" width="7.7109375" style="50" customWidth="1"/>
    <col min="10" max="10" width="7.42187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191</v>
      </c>
      <c r="C9" s="65"/>
      <c r="D9" s="66"/>
      <c r="E9" s="53"/>
      <c r="F9" s="53"/>
      <c r="G9" s="53"/>
      <c r="H9" s="67"/>
      <c r="I9" s="51"/>
      <c r="J9" s="51"/>
      <c r="K9" s="51"/>
      <c r="L9" s="68"/>
      <c r="M9" s="313"/>
      <c r="N9" s="313"/>
      <c r="O9" s="51"/>
    </row>
    <row r="10" spans="1:14" ht="12.75">
      <c r="A10" s="54"/>
      <c r="B10" s="69"/>
      <c r="C10" s="70"/>
      <c r="D10" s="70"/>
      <c r="E10" s="70"/>
      <c r="F10" s="70"/>
      <c r="G10" s="54"/>
      <c r="H10" s="71"/>
      <c r="I10" s="72"/>
      <c r="J10" s="72"/>
      <c r="K10" s="72"/>
      <c r="L10" s="73"/>
      <c r="M10" s="73"/>
      <c r="N10" s="74"/>
    </row>
    <row r="11" spans="1:15" ht="12.75">
      <c r="A11" s="54"/>
      <c r="B11" s="367" t="s">
        <v>211</v>
      </c>
      <c r="C11" s="314"/>
      <c r="D11" s="314"/>
      <c r="E11" s="314"/>
      <c r="F11" s="314"/>
      <c r="G11" s="314"/>
      <c r="H11" s="314"/>
      <c r="I11" s="314"/>
      <c r="J11" s="75"/>
      <c r="K11" s="72"/>
      <c r="L11" s="73"/>
      <c r="M11" s="73"/>
      <c r="N11" s="74"/>
      <c r="O11" s="71"/>
    </row>
    <row r="12" spans="1:15" s="54" customFormat="1" ht="12.75" customHeight="1">
      <c r="A12" s="235"/>
      <c r="B12" s="236"/>
      <c r="C12" s="235"/>
      <c r="D12" s="235"/>
      <c r="E12" s="237" t="s">
        <v>166</v>
      </c>
      <c r="F12" s="237"/>
      <c r="G12" s="235"/>
      <c r="H12" s="235"/>
      <c r="I12" s="235"/>
      <c r="J12" s="235"/>
      <c r="K12" s="235"/>
      <c r="L12" s="238"/>
      <c r="M12" s="239"/>
      <c r="N12" s="235"/>
      <c r="O12" s="235"/>
    </row>
    <row r="13" spans="1:15" s="54" customFormat="1" ht="12.75" customHeight="1">
      <c r="A13" s="329" t="s">
        <v>4</v>
      </c>
      <c r="B13" s="332" t="s">
        <v>35</v>
      </c>
      <c r="C13" s="329" t="s">
        <v>36</v>
      </c>
      <c r="D13" s="329" t="s">
        <v>37</v>
      </c>
      <c r="E13" s="317" t="s">
        <v>38</v>
      </c>
      <c r="F13" s="317"/>
      <c r="G13" s="317"/>
      <c r="H13" s="317"/>
      <c r="I13" s="317"/>
      <c r="J13" s="318" t="s">
        <v>216</v>
      </c>
      <c r="K13" s="319" t="s">
        <v>39</v>
      </c>
      <c r="L13" s="319"/>
      <c r="M13" s="319"/>
      <c r="N13" s="319"/>
      <c r="O13" s="318" t="s">
        <v>217</v>
      </c>
    </row>
    <row r="14" spans="1:15" s="54" customFormat="1" ht="79.5" customHeight="1">
      <c r="A14" s="329"/>
      <c r="B14" s="332"/>
      <c r="C14" s="329"/>
      <c r="D14" s="329"/>
      <c r="E14" s="82" t="s">
        <v>40</v>
      </c>
      <c r="F14" s="82" t="s">
        <v>212</v>
      </c>
      <c r="G14" s="82" t="s">
        <v>213</v>
      </c>
      <c r="H14" s="82" t="s">
        <v>214</v>
      </c>
      <c r="I14" s="82" t="s">
        <v>215</v>
      </c>
      <c r="J14" s="318"/>
      <c r="K14" s="82" t="s">
        <v>41</v>
      </c>
      <c r="L14" s="82" t="s">
        <v>213</v>
      </c>
      <c r="M14" s="82" t="s">
        <v>214</v>
      </c>
      <c r="N14" s="82" t="s">
        <v>215</v>
      </c>
      <c r="O14" s="318"/>
    </row>
    <row r="15" spans="1:15" s="54" customFormat="1" ht="12.75">
      <c r="A15" s="83">
        <v>1</v>
      </c>
      <c r="B15" s="117" t="s">
        <v>164</v>
      </c>
      <c r="C15" s="83" t="s">
        <v>70</v>
      </c>
      <c r="D15" s="85">
        <v>995</v>
      </c>
      <c r="E15" s="85"/>
      <c r="F15" s="85"/>
      <c r="G15" s="85"/>
      <c r="H15" s="85"/>
      <c r="I15" s="85"/>
      <c r="J15" s="85"/>
      <c r="K15" s="85"/>
      <c r="L15" s="85"/>
      <c r="M15" s="85"/>
      <c r="N15" s="85"/>
      <c r="O15" s="85"/>
    </row>
    <row r="16" spans="1:15" s="54" customFormat="1" ht="12.75">
      <c r="A16" s="83">
        <v>2</v>
      </c>
      <c r="B16" s="352" t="s">
        <v>165</v>
      </c>
      <c r="C16" s="353" t="s">
        <v>70</v>
      </c>
      <c r="D16" s="354">
        <v>954</v>
      </c>
      <c r="E16" s="354"/>
      <c r="F16" s="354"/>
      <c r="G16" s="354"/>
      <c r="H16" s="354"/>
      <c r="I16" s="355"/>
      <c r="J16" s="240"/>
      <c r="K16" s="240"/>
      <c r="L16" s="240"/>
      <c r="M16" s="240"/>
      <c r="N16" s="240"/>
      <c r="O16" s="240"/>
    </row>
    <row r="17" spans="1:15" s="54" customFormat="1" ht="13.5" thickBot="1">
      <c r="A17" s="83">
        <v>3</v>
      </c>
      <c r="B17" s="356" t="s">
        <v>189</v>
      </c>
      <c r="C17" s="357" t="s">
        <v>70</v>
      </c>
      <c r="D17" s="358">
        <v>41</v>
      </c>
      <c r="E17" s="358"/>
      <c r="F17" s="358"/>
      <c r="G17" s="358"/>
      <c r="H17" s="358"/>
      <c r="I17" s="359"/>
      <c r="J17" s="241"/>
      <c r="K17" s="241"/>
      <c r="L17" s="241"/>
      <c r="M17" s="241"/>
      <c r="N17" s="241"/>
      <c r="O17" s="241"/>
    </row>
    <row r="18" spans="1:15" s="54" customFormat="1" ht="13.5" thickTop="1">
      <c r="A18" s="330" t="s">
        <v>71</v>
      </c>
      <c r="B18" s="330"/>
      <c r="C18" s="330"/>
      <c r="D18" s="330"/>
      <c r="E18" s="330"/>
      <c r="F18" s="242"/>
      <c r="G18" s="243"/>
      <c r="H18" s="242"/>
      <c r="I18" s="244"/>
      <c r="J18" s="244"/>
      <c r="K18" s="245">
        <f>SUM(K15:K17)</f>
        <v>0</v>
      </c>
      <c r="L18" s="246">
        <f>SUM(L15:L17)</f>
        <v>0</v>
      </c>
      <c r="M18" s="246">
        <f>SUM(M15:M17)</f>
        <v>0</v>
      </c>
      <c r="N18" s="246">
        <f>SUM(N15:N17)</f>
        <v>0</v>
      </c>
      <c r="O18" s="246">
        <f>SUM(L18:N18)</f>
        <v>0</v>
      </c>
    </row>
    <row r="19" spans="1:15" s="54" customFormat="1" ht="13.5" thickBot="1">
      <c r="A19" s="331" t="s">
        <v>68</v>
      </c>
      <c r="B19" s="331"/>
      <c r="C19" s="331"/>
      <c r="D19" s="331"/>
      <c r="E19" s="331"/>
      <c r="F19" s="247"/>
      <c r="G19" s="108">
        <v>0.03</v>
      </c>
      <c r="H19" s="248"/>
      <c r="I19" s="249"/>
      <c r="J19" s="249"/>
      <c r="K19" s="249"/>
      <c r="L19" s="249"/>
      <c r="M19" s="249"/>
      <c r="N19" s="249"/>
      <c r="O19" s="250">
        <f>O18*G19</f>
        <v>0</v>
      </c>
    </row>
    <row r="20" spans="1:15" s="54" customFormat="1" ht="12.75">
      <c r="A20" s="328" t="s">
        <v>69</v>
      </c>
      <c r="B20" s="328"/>
      <c r="C20" s="328"/>
      <c r="D20" s="328"/>
      <c r="E20" s="328"/>
      <c r="F20" s="251"/>
      <c r="G20" s="252"/>
      <c r="H20" s="252"/>
      <c r="I20" s="252"/>
      <c r="J20" s="252"/>
      <c r="K20" s="252"/>
      <c r="L20" s="252"/>
      <c r="M20" s="252"/>
      <c r="N20" s="252"/>
      <c r="O20" s="253">
        <f>SUM(O18:O19)</f>
        <v>0</v>
      </c>
    </row>
    <row r="21" spans="1:15" s="54" customFormat="1" ht="12.75">
      <c r="A21" s="152"/>
      <c r="B21" s="152"/>
      <c r="C21" s="152"/>
      <c r="D21" s="152"/>
      <c r="E21" s="152"/>
      <c r="F21" s="152"/>
      <c r="G21" s="153"/>
      <c r="O21" s="154"/>
    </row>
    <row r="22" spans="1:15" s="54" customFormat="1" ht="12.75">
      <c r="A22" s="152"/>
      <c r="B22" s="152"/>
      <c r="C22" s="152"/>
      <c r="D22" s="152"/>
      <c r="E22" s="152"/>
      <c r="F22" s="152"/>
      <c r="G22" s="153"/>
      <c r="O22" s="154"/>
    </row>
    <row r="23" spans="2:11" ht="12.75">
      <c r="B23" s="155" t="s">
        <v>196</v>
      </c>
      <c r="C23" s="155"/>
      <c r="D23" s="156"/>
      <c r="E23" s="320" t="s">
        <v>131</v>
      </c>
      <c r="F23" s="320"/>
      <c r="G23" s="320"/>
      <c r="H23" s="320"/>
      <c r="I23" s="320"/>
      <c r="J23" s="320"/>
      <c r="K23" s="320"/>
    </row>
    <row r="24" spans="2:11" ht="12.75">
      <c r="B24" s="157" t="s">
        <v>9</v>
      </c>
      <c r="E24" s="321" t="s">
        <v>9</v>
      </c>
      <c r="F24" s="321"/>
      <c r="G24" s="321"/>
      <c r="H24" s="321"/>
      <c r="I24" s="321"/>
      <c r="J24" s="321"/>
      <c r="K24" s="321"/>
    </row>
    <row r="25" ht="12.75">
      <c r="B25" s="335" t="s">
        <v>193</v>
      </c>
    </row>
  </sheetData>
  <sheetProtection/>
  <mergeCells count="15">
    <mergeCell ref="O13:O14"/>
    <mergeCell ref="A18:E18"/>
    <mergeCell ref="A19:E19"/>
    <mergeCell ref="B13:B14"/>
    <mergeCell ref="K13:N13"/>
    <mergeCell ref="E23:K23"/>
    <mergeCell ref="E24:K24"/>
    <mergeCell ref="M9:N9"/>
    <mergeCell ref="B11:I11"/>
    <mergeCell ref="A20:E20"/>
    <mergeCell ref="C13:C14"/>
    <mergeCell ref="D13:D14"/>
    <mergeCell ref="E13:I13"/>
    <mergeCell ref="J13:J14"/>
    <mergeCell ref="A13:A14"/>
  </mergeCells>
  <printOptions/>
  <pageMargins left="0.7500000000000001" right="0.7500000000000001" top="1" bottom="1" header="0.5" footer="0.5"/>
  <pageSetup orientation="landscape" paperSize="9" scale="77" r:id="rId1"/>
  <colBreaks count="1" manualBreakCount="1">
    <brk id="15" max="65535" man="1"/>
  </colBreaks>
</worksheet>
</file>

<file path=xl/worksheets/sheet9.xml><?xml version="1.0" encoding="utf-8"?>
<worksheet xmlns="http://schemas.openxmlformats.org/spreadsheetml/2006/main" xmlns:r="http://schemas.openxmlformats.org/officeDocument/2006/relationships">
  <sheetPr>
    <tabColor indexed="42"/>
  </sheetPr>
  <dimension ref="A1:O29"/>
  <sheetViews>
    <sheetView view="pageBreakPreview" zoomScale="85" zoomScaleNormal="85" zoomScaleSheetLayoutView="85" zoomScalePageLayoutView="0" workbookViewId="0" topLeftCell="A1">
      <selection activeCell="K10" sqref="K10"/>
    </sheetView>
  </sheetViews>
  <sheetFormatPr defaultColWidth="8.7109375" defaultRowHeight="12.75"/>
  <cols>
    <col min="1" max="1" width="3.8515625" style="50" customWidth="1"/>
    <col min="2" max="2" width="63.140625" style="50" customWidth="1"/>
    <col min="3" max="3" width="6.28125" style="50" customWidth="1"/>
    <col min="4" max="4" width="8.8515625" style="50" customWidth="1"/>
    <col min="5" max="5" width="7.57421875" style="50" customWidth="1"/>
    <col min="6" max="6" width="5.8515625" style="50" customWidth="1"/>
    <col min="7" max="7" width="8.421875" style="50" customWidth="1"/>
    <col min="8" max="8" width="8.8515625" style="50" customWidth="1"/>
    <col min="9" max="9" width="7.7109375" style="50" customWidth="1"/>
    <col min="10" max="10" width="8.8515625" style="50" customWidth="1"/>
    <col min="11" max="11" width="8.28125" style="50" customWidth="1"/>
    <col min="12" max="13" width="8.8515625" style="50" customWidth="1"/>
    <col min="14" max="14" width="9.00390625" style="50" customWidth="1"/>
    <col min="15" max="15" width="9.8515625" style="50" customWidth="1"/>
    <col min="16" max="16384" width="8.7109375" style="50" customWidth="1"/>
  </cols>
  <sheetData>
    <row r="1" spans="1:15" ht="12.75">
      <c r="A1" s="51"/>
      <c r="B1" s="51"/>
      <c r="C1" s="51"/>
      <c r="D1" s="51"/>
      <c r="E1" s="51"/>
      <c r="F1" s="51"/>
      <c r="G1" s="51"/>
      <c r="H1" s="51"/>
      <c r="I1" s="51"/>
      <c r="J1" s="51"/>
      <c r="K1" s="51"/>
      <c r="L1" s="51"/>
      <c r="M1" s="51"/>
      <c r="N1" s="51"/>
      <c r="O1" s="51"/>
    </row>
    <row r="2" spans="1:15" s="54" customFormat="1" ht="12.75">
      <c r="A2" s="52"/>
      <c r="B2" s="52"/>
      <c r="C2" s="53"/>
      <c r="D2" s="53"/>
      <c r="E2" s="53"/>
      <c r="F2" s="53"/>
      <c r="G2" s="53"/>
      <c r="H2" s="53"/>
      <c r="I2" s="53"/>
      <c r="J2" s="53"/>
      <c r="K2" s="53"/>
      <c r="L2" s="53"/>
      <c r="M2" s="53"/>
      <c r="N2" s="53"/>
      <c r="O2" s="53"/>
    </row>
    <row r="3" spans="1:15" s="54" customFormat="1" ht="12.75">
      <c r="A3" s="55"/>
      <c r="B3" s="56"/>
      <c r="C3" s="57"/>
      <c r="D3" s="57"/>
      <c r="E3" s="58" t="s">
        <v>123</v>
      </c>
      <c r="F3" s="56"/>
      <c r="G3" s="56"/>
      <c r="H3" s="57"/>
      <c r="I3" s="57"/>
      <c r="J3" s="57"/>
      <c r="K3" s="57"/>
      <c r="L3" s="57"/>
      <c r="M3" s="57"/>
      <c r="N3" s="57"/>
      <c r="O3" s="59"/>
    </row>
    <row r="4" spans="1:15" ht="12.75">
      <c r="A4" s="53"/>
      <c r="B4" s="53"/>
      <c r="C4" s="53"/>
      <c r="D4" s="53"/>
      <c r="E4" s="60" t="s">
        <v>34</v>
      </c>
      <c r="F4" s="60"/>
      <c r="G4" s="53"/>
      <c r="H4" s="53"/>
      <c r="I4" s="53"/>
      <c r="J4" s="53"/>
      <c r="K4" s="53"/>
      <c r="L4" s="53"/>
      <c r="M4" s="53"/>
      <c r="N4" s="53"/>
      <c r="O4" s="51"/>
    </row>
    <row r="5" spans="1:15" ht="12.75">
      <c r="A5" s="53"/>
      <c r="B5" s="61" t="s">
        <v>132</v>
      </c>
      <c r="C5" s="53"/>
      <c r="D5" s="53"/>
      <c r="E5" s="53"/>
      <c r="F5" s="53"/>
      <c r="G5" s="53"/>
      <c r="H5" s="53"/>
      <c r="I5" s="53"/>
      <c r="J5" s="53"/>
      <c r="K5" s="53"/>
      <c r="L5" s="62"/>
      <c r="M5" s="52"/>
      <c r="N5" s="53"/>
      <c r="O5" s="51"/>
    </row>
    <row r="6" spans="1:15" ht="12.75">
      <c r="A6" s="53"/>
      <c r="B6" s="63" t="s">
        <v>135</v>
      </c>
      <c r="C6" s="53"/>
      <c r="D6" s="53"/>
      <c r="E6" s="53"/>
      <c r="F6" s="53"/>
      <c r="G6" s="53"/>
      <c r="H6" s="53"/>
      <c r="I6" s="53"/>
      <c r="J6" s="53"/>
      <c r="K6" s="53"/>
      <c r="L6" s="62"/>
      <c r="M6" s="52"/>
      <c r="N6" s="53"/>
      <c r="O6" s="51"/>
    </row>
    <row r="7" spans="1:15" ht="12.75">
      <c r="A7" s="53"/>
      <c r="B7" s="61" t="s">
        <v>137</v>
      </c>
      <c r="C7" s="53"/>
      <c r="D7" s="53"/>
      <c r="E7" s="53"/>
      <c r="F7" s="53"/>
      <c r="G7" s="53"/>
      <c r="H7" s="53"/>
      <c r="I7" s="53"/>
      <c r="J7" s="53"/>
      <c r="K7" s="53"/>
      <c r="L7" s="62"/>
      <c r="M7" s="52"/>
      <c r="N7" s="53"/>
      <c r="O7" s="51"/>
    </row>
    <row r="8" spans="1:15" ht="12.75">
      <c r="A8" s="53"/>
      <c r="B8" s="61" t="s">
        <v>136</v>
      </c>
      <c r="C8" s="53"/>
      <c r="D8" s="64"/>
      <c r="E8" s="53"/>
      <c r="F8" s="53"/>
      <c r="G8" s="53"/>
      <c r="H8" s="53"/>
      <c r="I8" s="53"/>
      <c r="J8" s="53"/>
      <c r="K8" s="53"/>
      <c r="L8" s="62"/>
      <c r="M8" s="52"/>
      <c r="N8" s="53"/>
      <c r="O8" s="51"/>
    </row>
    <row r="9" spans="1:15" ht="12.75">
      <c r="A9" s="53"/>
      <c r="B9" s="334" t="s">
        <v>191</v>
      </c>
      <c r="C9" s="65"/>
      <c r="D9" s="66"/>
      <c r="E9" s="53"/>
      <c r="F9" s="53"/>
      <c r="G9" s="53"/>
      <c r="H9" s="67"/>
      <c r="I9" s="51"/>
      <c r="J9" s="51"/>
      <c r="K9" s="51"/>
      <c r="L9" s="68"/>
      <c r="M9" s="313"/>
      <c r="N9" s="313"/>
      <c r="O9" s="51"/>
    </row>
    <row r="10" spans="1:14" ht="12.75">
      <c r="A10" s="54"/>
      <c r="B10" s="69"/>
      <c r="C10" s="70"/>
      <c r="D10" s="70"/>
      <c r="E10" s="70"/>
      <c r="F10" s="70"/>
      <c r="G10" s="54"/>
      <c r="H10" s="71"/>
      <c r="I10" s="72"/>
      <c r="J10" s="72"/>
      <c r="K10" s="72"/>
      <c r="L10" s="73"/>
      <c r="M10" s="73"/>
      <c r="N10" s="74"/>
    </row>
    <row r="11" spans="1:15" ht="12.75">
      <c r="A11" s="54"/>
      <c r="B11" s="367" t="s">
        <v>211</v>
      </c>
      <c r="C11" s="314"/>
      <c r="D11" s="314"/>
      <c r="E11" s="314"/>
      <c r="F11" s="314"/>
      <c r="G11" s="314"/>
      <c r="H11" s="314"/>
      <c r="I11" s="314"/>
      <c r="J11" s="75"/>
      <c r="K11" s="72"/>
      <c r="L11" s="73"/>
      <c r="M11" s="73"/>
      <c r="N11" s="74"/>
      <c r="O11" s="71"/>
    </row>
    <row r="12" spans="1:15" s="54" customFormat="1" ht="12.75">
      <c r="A12" s="235"/>
      <c r="B12" s="236"/>
      <c r="C12" s="235"/>
      <c r="D12" s="235"/>
      <c r="E12" s="237" t="s">
        <v>179</v>
      </c>
      <c r="F12" s="237"/>
      <c r="G12" s="235"/>
      <c r="H12" s="235"/>
      <c r="I12" s="235"/>
      <c r="J12" s="235"/>
      <c r="K12" s="235"/>
      <c r="L12" s="238"/>
      <c r="M12" s="239"/>
      <c r="N12" s="235"/>
      <c r="O12" s="235"/>
    </row>
    <row r="13" spans="1:15" s="54" customFormat="1" ht="12.75" customHeight="1">
      <c r="A13" s="329" t="s">
        <v>4</v>
      </c>
      <c r="B13" s="332" t="s">
        <v>35</v>
      </c>
      <c r="C13" s="329" t="s">
        <v>36</v>
      </c>
      <c r="D13" s="329" t="s">
        <v>37</v>
      </c>
      <c r="E13" s="317" t="s">
        <v>38</v>
      </c>
      <c r="F13" s="317"/>
      <c r="G13" s="317"/>
      <c r="H13" s="317"/>
      <c r="I13" s="317"/>
      <c r="J13" s="318" t="s">
        <v>216</v>
      </c>
      <c r="K13" s="319" t="s">
        <v>39</v>
      </c>
      <c r="L13" s="319"/>
      <c r="M13" s="319"/>
      <c r="N13" s="319"/>
      <c r="O13" s="318" t="s">
        <v>217</v>
      </c>
    </row>
    <row r="14" spans="1:15" s="54" customFormat="1" ht="79.5" customHeight="1">
      <c r="A14" s="329"/>
      <c r="B14" s="332"/>
      <c r="C14" s="329"/>
      <c r="D14" s="329"/>
      <c r="E14" s="82" t="s">
        <v>40</v>
      </c>
      <c r="F14" s="82" t="s">
        <v>212</v>
      </c>
      <c r="G14" s="82" t="s">
        <v>213</v>
      </c>
      <c r="H14" s="82" t="s">
        <v>214</v>
      </c>
      <c r="I14" s="82" t="s">
        <v>215</v>
      </c>
      <c r="J14" s="318"/>
      <c r="K14" s="82" t="s">
        <v>41</v>
      </c>
      <c r="L14" s="82" t="s">
        <v>213</v>
      </c>
      <c r="M14" s="82" t="s">
        <v>214</v>
      </c>
      <c r="N14" s="82" t="s">
        <v>215</v>
      </c>
      <c r="O14" s="318"/>
    </row>
    <row r="15" spans="1:15" s="54" customFormat="1" ht="25.5">
      <c r="A15" s="257">
        <v>1</v>
      </c>
      <c r="B15" s="258" t="s">
        <v>169</v>
      </c>
      <c r="C15" s="257" t="s">
        <v>170</v>
      </c>
      <c r="D15" s="259">
        <v>1</v>
      </c>
      <c r="E15" s="259"/>
      <c r="F15" s="259"/>
      <c r="G15" s="259"/>
      <c r="H15" s="259"/>
      <c r="I15" s="259"/>
      <c r="J15" s="259"/>
      <c r="K15" s="259"/>
      <c r="L15" s="259"/>
      <c r="M15" s="259"/>
      <c r="N15" s="259"/>
      <c r="O15" s="260"/>
    </row>
    <row r="16" spans="1:15" s="54" customFormat="1" ht="12.75">
      <c r="A16" s="261">
        <v>2</v>
      </c>
      <c r="B16" s="336" t="s">
        <v>171</v>
      </c>
      <c r="C16" s="337" t="s">
        <v>42</v>
      </c>
      <c r="D16" s="338">
        <v>1</v>
      </c>
      <c r="E16" s="262"/>
      <c r="F16" s="262"/>
      <c r="G16" s="263"/>
      <c r="H16" s="262"/>
      <c r="I16" s="263"/>
      <c r="J16" s="262"/>
      <c r="K16" s="262"/>
      <c r="L16" s="262"/>
      <c r="M16" s="262"/>
      <c r="N16" s="262"/>
      <c r="O16" s="264"/>
    </row>
    <row r="17" spans="1:15" s="54" customFormat="1" ht="12.75">
      <c r="A17" s="257">
        <v>3</v>
      </c>
      <c r="B17" s="339" t="s">
        <v>172</v>
      </c>
      <c r="C17" s="340" t="s">
        <v>49</v>
      </c>
      <c r="D17" s="341">
        <f>128+34.4</f>
        <v>162.4</v>
      </c>
      <c r="E17" s="265"/>
      <c r="F17" s="265"/>
      <c r="G17" s="265"/>
      <c r="H17" s="265"/>
      <c r="I17" s="265"/>
      <c r="J17" s="265"/>
      <c r="K17" s="265"/>
      <c r="L17" s="265"/>
      <c r="M17" s="265"/>
      <c r="N17" s="265"/>
      <c r="O17" s="265"/>
    </row>
    <row r="18" spans="1:15" s="54" customFormat="1" ht="14.25">
      <c r="A18" s="261">
        <v>4</v>
      </c>
      <c r="B18" s="342" t="s">
        <v>95</v>
      </c>
      <c r="C18" s="343" t="s">
        <v>194</v>
      </c>
      <c r="D18" s="344">
        <f>D17*0.5</f>
        <v>81.2</v>
      </c>
      <c r="E18" s="266"/>
      <c r="F18" s="266"/>
      <c r="G18" s="266"/>
      <c r="H18" s="266"/>
      <c r="I18" s="138"/>
      <c r="J18" s="138"/>
      <c r="K18" s="138"/>
      <c r="L18" s="138"/>
      <c r="M18" s="138"/>
      <c r="N18" s="138"/>
      <c r="O18" s="138"/>
    </row>
    <row r="19" spans="1:15" s="54" customFormat="1" ht="14.25">
      <c r="A19" s="257">
        <v>5</v>
      </c>
      <c r="B19" s="345" t="s">
        <v>89</v>
      </c>
      <c r="C19" s="346" t="s">
        <v>195</v>
      </c>
      <c r="D19" s="347">
        <v>1</v>
      </c>
      <c r="E19" s="267"/>
      <c r="F19" s="267"/>
      <c r="G19" s="267"/>
      <c r="H19" s="267"/>
      <c r="I19" s="121"/>
      <c r="J19" s="121"/>
      <c r="K19" s="121"/>
      <c r="L19" s="121"/>
      <c r="M19" s="121"/>
      <c r="N19" s="121"/>
      <c r="O19" s="121"/>
    </row>
    <row r="20" spans="1:15" s="54" customFormat="1" ht="12.75">
      <c r="A20" s="261">
        <v>6</v>
      </c>
      <c r="B20" s="345" t="s">
        <v>90</v>
      </c>
      <c r="C20" s="346" t="s">
        <v>70</v>
      </c>
      <c r="D20" s="348">
        <f>D17/0.3*2</f>
        <v>1083</v>
      </c>
      <c r="E20" s="267"/>
      <c r="F20" s="267"/>
      <c r="G20" s="267"/>
      <c r="H20" s="267"/>
      <c r="I20" s="121"/>
      <c r="J20" s="121"/>
      <c r="K20" s="121"/>
      <c r="L20" s="121"/>
      <c r="M20" s="121"/>
      <c r="N20" s="121"/>
      <c r="O20" s="121"/>
    </row>
    <row r="21" spans="1:15" s="54" customFormat="1" ht="13.5" thickBot="1">
      <c r="A21" s="257">
        <v>7</v>
      </c>
      <c r="B21" s="349" t="s">
        <v>173</v>
      </c>
      <c r="C21" s="350" t="s">
        <v>70</v>
      </c>
      <c r="D21" s="351">
        <v>1</v>
      </c>
      <c r="E21" s="268"/>
      <c r="F21" s="268"/>
      <c r="G21" s="268"/>
      <c r="H21" s="268"/>
      <c r="I21" s="269"/>
      <c r="J21" s="268"/>
      <c r="K21" s="268"/>
      <c r="L21" s="268"/>
      <c r="M21" s="268"/>
      <c r="N21" s="268"/>
      <c r="O21" s="268"/>
    </row>
    <row r="22" spans="1:15" s="54" customFormat="1" ht="13.5" thickTop="1">
      <c r="A22" s="330" t="s">
        <v>71</v>
      </c>
      <c r="B22" s="330"/>
      <c r="C22" s="330"/>
      <c r="D22" s="330"/>
      <c r="E22" s="330"/>
      <c r="F22" s="242"/>
      <c r="G22" s="243"/>
      <c r="H22" s="242"/>
      <c r="I22" s="244"/>
      <c r="J22" s="244"/>
      <c r="K22" s="245">
        <f>SUM(K15:K21)</f>
        <v>0</v>
      </c>
      <c r="L22" s="246">
        <f>SUM(L15:L21)</f>
        <v>0</v>
      </c>
      <c r="M22" s="246">
        <f>SUM(M15:M21)</f>
        <v>0</v>
      </c>
      <c r="N22" s="246">
        <f>SUM(N15:N21)</f>
        <v>0</v>
      </c>
      <c r="O22" s="246">
        <f>SUM(O15:O21)</f>
        <v>0</v>
      </c>
    </row>
    <row r="23" spans="1:15" s="54" customFormat="1" ht="13.5" thickBot="1">
      <c r="A23" s="331" t="s">
        <v>68</v>
      </c>
      <c r="B23" s="331"/>
      <c r="C23" s="331"/>
      <c r="D23" s="331"/>
      <c r="E23" s="331"/>
      <c r="F23" s="247"/>
      <c r="G23" s="108">
        <v>0.03</v>
      </c>
      <c r="H23" s="248"/>
      <c r="I23" s="249"/>
      <c r="J23" s="249"/>
      <c r="K23" s="249"/>
      <c r="L23" s="249"/>
      <c r="M23" s="249"/>
      <c r="N23" s="249"/>
      <c r="O23" s="250">
        <f>O22*G23</f>
        <v>0</v>
      </c>
    </row>
    <row r="24" spans="1:15" s="54" customFormat="1" ht="12.75">
      <c r="A24" s="328" t="s">
        <v>69</v>
      </c>
      <c r="B24" s="328"/>
      <c r="C24" s="328"/>
      <c r="D24" s="328"/>
      <c r="E24" s="328"/>
      <c r="F24" s="251"/>
      <c r="G24" s="252"/>
      <c r="H24" s="252"/>
      <c r="I24" s="252"/>
      <c r="J24" s="252"/>
      <c r="K24" s="252"/>
      <c r="L24" s="252"/>
      <c r="M24" s="252"/>
      <c r="N24" s="252"/>
      <c r="O24" s="253">
        <f>SUM(O22:O23)</f>
        <v>0</v>
      </c>
    </row>
    <row r="25" spans="1:15" s="54" customFormat="1" ht="12.75">
      <c r="A25" s="152"/>
      <c r="B25" s="152"/>
      <c r="C25" s="152"/>
      <c r="D25" s="152"/>
      <c r="E25" s="152"/>
      <c r="F25" s="152"/>
      <c r="G25" s="153"/>
      <c r="O25" s="154"/>
    </row>
    <row r="26" spans="1:15" s="54" customFormat="1" ht="12.75">
      <c r="A26" s="152"/>
      <c r="B26" s="152"/>
      <c r="C26" s="152"/>
      <c r="D26" s="152"/>
      <c r="E26" s="152"/>
      <c r="F26" s="152"/>
      <c r="G26" s="153"/>
      <c r="O26" s="154"/>
    </row>
    <row r="27" spans="2:11" ht="12.75">
      <c r="B27" s="155" t="s">
        <v>192</v>
      </c>
      <c r="C27" s="155"/>
      <c r="D27" s="156"/>
      <c r="E27" s="320" t="s">
        <v>131</v>
      </c>
      <c r="F27" s="320"/>
      <c r="G27" s="320"/>
      <c r="H27" s="320"/>
      <c r="I27" s="320"/>
      <c r="J27" s="320"/>
      <c r="K27" s="320"/>
    </row>
    <row r="28" spans="2:11" ht="12.75">
      <c r="B28" s="157" t="s">
        <v>9</v>
      </c>
      <c r="E28" s="321" t="s">
        <v>9</v>
      </c>
      <c r="F28" s="321"/>
      <c r="G28" s="321"/>
      <c r="H28" s="321"/>
      <c r="I28" s="321"/>
      <c r="J28" s="321"/>
      <c r="K28" s="321"/>
    </row>
    <row r="29" ht="12.75">
      <c r="B29" s="335" t="s">
        <v>193</v>
      </c>
    </row>
  </sheetData>
  <sheetProtection/>
  <mergeCells count="15">
    <mergeCell ref="O13:O14"/>
    <mergeCell ref="A22:E22"/>
    <mergeCell ref="A23:E23"/>
    <mergeCell ref="B13:B14"/>
    <mergeCell ref="C13:C14"/>
    <mergeCell ref="D13:D14"/>
    <mergeCell ref="E13:I13"/>
    <mergeCell ref="J13:J14"/>
    <mergeCell ref="K13:N13"/>
    <mergeCell ref="E27:K27"/>
    <mergeCell ref="E28:K28"/>
    <mergeCell ref="M9:N9"/>
    <mergeCell ref="B11:I11"/>
    <mergeCell ref="A24:E24"/>
    <mergeCell ref="A13:A14"/>
  </mergeCells>
  <printOptions/>
  <pageMargins left="0.7500000000000001" right="0.7500000000000001" top="1" bottom="1" header="0.5" footer="0.5"/>
  <pageSetup orientation="landscape" paperSize="9" scale="76"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2013-08-20T16:00:57Z</cp:lastPrinted>
  <dcterms:created xsi:type="dcterms:W3CDTF">2012-12-12T11:20:30Z</dcterms:created>
  <dcterms:modified xsi:type="dcterms:W3CDTF">2013-12-27T10:07:50Z</dcterms:modified>
  <cp:category/>
  <cp:version/>
  <cp:contentType/>
  <cp:contentStatus/>
</cp:coreProperties>
</file>